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60" activeTab="2"/>
  </bookViews>
  <sheets>
    <sheet name="титул" sheetId="1" r:id="rId1"/>
    <sheet name="Лист2" sheetId="2" state="hidden" r:id="rId2"/>
    <sheet name=" ПМ 18т" sheetId="3" r:id="rId3"/>
    <sheet name="Лист3" sheetId="4" state="hidden" r:id="rId4"/>
    <sheet name="ПМ 17т. ПМ 16т (4)" sheetId="5" state="hidden" r:id="rId5"/>
    <sheet name="вспом" sheetId="6" state="hidden" r:id="rId6"/>
    <sheet name="ПМ 17т. ПМ 16т (2)" sheetId="7" state="hidden" r:id="rId7"/>
    <sheet name="ПМ 17т. ПМ 16т (3)" sheetId="8" state="hidden" r:id="rId8"/>
  </sheets>
  <definedNames>
    <definedName name="_xlnm.Print_Titles" localSheetId="2">' ПМ 18т'!$8:$8</definedName>
    <definedName name="_xlnm.Print_Titles" localSheetId="5">'вспом'!$8:$8</definedName>
    <definedName name="_xlnm.Print_Titles" localSheetId="6">'ПМ 17т. ПМ 16т (2)'!$8:$8</definedName>
    <definedName name="_xlnm.Print_Titles" localSheetId="7">'ПМ 17т. ПМ 16т (3)'!$8:$8</definedName>
    <definedName name="_xlnm.Print_Titles" localSheetId="4">'ПМ 17т. ПМ 16т (4)'!$8:$8</definedName>
    <definedName name="_xlnm.Print_Area" localSheetId="2">' ПМ 18т'!$A$1:$S$376</definedName>
    <definedName name="_xlnm.Print_Area" localSheetId="5">'вспом'!$A$1:$S$418</definedName>
    <definedName name="_xlnm.Print_Area" localSheetId="6">'ПМ 17т. ПМ 16т (2)'!$A$1:$S$418</definedName>
    <definedName name="_xlnm.Print_Area" localSheetId="7">'ПМ 17т. ПМ 16т (3)'!$A$1:$S$418</definedName>
    <definedName name="_xlnm.Print_Area" localSheetId="4">'ПМ 17т. ПМ 16т (4)'!$A$1:$S$417</definedName>
    <definedName name="_xlnm.Print_Area" localSheetId="0">'титул'!$A$1:$BE$33</definedName>
  </definedNames>
  <calcPr fullCalcOnLoad="1"/>
</workbook>
</file>

<file path=xl/sharedStrings.xml><?xml version="1.0" encoding="utf-8"?>
<sst xmlns="http://schemas.openxmlformats.org/spreadsheetml/2006/main" count="4491" uniqueCount="545">
  <si>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</si>
  <si>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</si>
  <si>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</si>
  <si>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</si>
  <si>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</si>
  <si>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</si>
  <si>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</si>
  <si>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</si>
  <si>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</si>
  <si>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</si>
  <si>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</si>
  <si>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</si>
  <si>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</si>
  <si>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</si>
  <si>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</si>
  <si>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</si>
  <si>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</si>
  <si>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</si>
  <si>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</si>
  <si>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</si>
  <si>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П</t>
  </si>
  <si>
    <t>К</t>
  </si>
  <si>
    <t>Державна атестація</t>
  </si>
  <si>
    <t>Дипломне проектування</t>
  </si>
  <si>
    <t>Всього</t>
  </si>
  <si>
    <t>№ п/п</t>
  </si>
  <si>
    <t>лекції</t>
  </si>
  <si>
    <t xml:space="preserve"> Кількість заліків</t>
  </si>
  <si>
    <t>Разом:</t>
  </si>
  <si>
    <t>Ректор __________________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</si>
  <si>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</si>
  <si>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</si>
  <si>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</si>
  <si>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Технологічна оснастка</t>
  </si>
  <si>
    <t>Механоскладальні дільниці та цехи у машинобудуванні</t>
  </si>
  <si>
    <t>Триместр</t>
  </si>
  <si>
    <t>на базі ВНЗ 1 рівня</t>
  </si>
  <si>
    <t>на базі академії</t>
  </si>
  <si>
    <t>Фізика (загальний обсяг)</t>
  </si>
  <si>
    <t>Хімія (загальний обсяг)</t>
  </si>
  <si>
    <t>Інформатика (загальний обсяг)</t>
  </si>
  <si>
    <t>Теоретична механіка (загальний обсяг)</t>
  </si>
  <si>
    <t>Опір матеріалів (загальний обсяг)</t>
  </si>
  <si>
    <t>Теорія механізмів та машин (загальний обсяг)</t>
  </si>
  <si>
    <t>Нарисна геометрія, інженерна та комп'ютерна графіка (загальний обсяг)</t>
  </si>
  <si>
    <t>Деталі машин (загальний обсяг)</t>
  </si>
  <si>
    <t>Електротехніка, електроніка та мікропроцесорна техніка (загальний обсяг)</t>
  </si>
  <si>
    <t>Гідравліка, гідро та пневмоприводи (загальний обсяг)</t>
  </si>
  <si>
    <t>Фізичне виховання</t>
  </si>
  <si>
    <t>12</t>
  </si>
  <si>
    <t>Різальний інструмент</t>
  </si>
  <si>
    <t>Теплофізичні процеси (загальний обсяг)</t>
  </si>
  <si>
    <t>ІНТЕГРОВАНИЙ НАВЧАЛЬНИЙ ПЛАН</t>
  </si>
  <si>
    <t>Деталі машин (курсовий проект)</t>
  </si>
  <si>
    <t>Захист дипломного проекту (роботи)</t>
  </si>
  <si>
    <t>1 тиждень і 48 год*</t>
  </si>
  <si>
    <t>20</t>
  </si>
  <si>
    <t>8 по 12 год+3</t>
  </si>
  <si>
    <t>1+48 год*</t>
  </si>
  <si>
    <t>5</t>
  </si>
  <si>
    <t>Разом: у т.ч. на базі ВНЗ 1 рівня</t>
  </si>
  <si>
    <t>с*</t>
  </si>
  <si>
    <t>24+8 по 18 год</t>
  </si>
  <si>
    <t>57+8 по 18 год</t>
  </si>
  <si>
    <t>Розподіл за триместрами</t>
  </si>
  <si>
    <t xml:space="preserve">1.1.  Гуманітарні та соціально-економічні дисципліни  </t>
  </si>
  <si>
    <t>Разом п.1.1: у т.ч. на базі академії</t>
  </si>
  <si>
    <t>Разом п.1.2: у т.ч. на базі академії</t>
  </si>
  <si>
    <t>Разом нормативна частина:</t>
  </si>
  <si>
    <t>Разом нормативна частина на базі ВНЗ 1 рівня</t>
  </si>
  <si>
    <t>Разом нормативна частина  на базі  академії:</t>
  </si>
  <si>
    <t>Т</t>
  </si>
  <si>
    <t>Разом: на базі ВНЗ 1 рівня</t>
  </si>
  <si>
    <t xml:space="preserve"> Кількість курсових робіт</t>
  </si>
  <si>
    <t xml:space="preserve"> Кількість курсових проектів </t>
  </si>
  <si>
    <t>ЗД</t>
  </si>
  <si>
    <t>Т/П/Д</t>
  </si>
  <si>
    <t>47</t>
  </si>
  <si>
    <t>95</t>
  </si>
  <si>
    <t>Переддипломна практика</t>
  </si>
  <si>
    <t>Міністерство освіти і науки України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</si>
  <si>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</si>
  <si>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Матеріалознавство</t>
  </si>
  <si>
    <t>I. ГРАФІК НАВЧАЛЬНОГО ПРОЦЕСУ</t>
  </si>
  <si>
    <t>II. ЗВЕДЕНІ ДАНІ ПРО БЮДЖЕТ ЧАСУ, тижні</t>
  </si>
  <si>
    <t>III</t>
  </si>
  <si>
    <t>IV</t>
  </si>
  <si>
    <t>Виконання дипломного проекту (роботи)</t>
  </si>
  <si>
    <t>Усього</t>
  </si>
  <si>
    <t>* 1 доба на тиждень навчального триместру</t>
  </si>
  <si>
    <t>III. ПРАКТИКА</t>
  </si>
  <si>
    <t>Назва практики</t>
  </si>
  <si>
    <t>Тижні</t>
  </si>
  <si>
    <t>Переддипломна</t>
  </si>
  <si>
    <t>IV. ДЕРЖАВНА АТЕСТАЦІЯ</t>
  </si>
  <si>
    <t>Назва навчальної дисципліни</t>
  </si>
  <si>
    <t>Форма державної атестації (екзамен, дипломний проект (робота))</t>
  </si>
  <si>
    <t>захист дипломного проекту</t>
  </si>
  <si>
    <t>диплом-ний проект</t>
  </si>
  <si>
    <t>екзамени</t>
  </si>
  <si>
    <t>заліки</t>
  </si>
  <si>
    <t>курсові</t>
  </si>
  <si>
    <t>проекти</t>
  </si>
  <si>
    <t>роботи</t>
  </si>
  <si>
    <t>Кількість кредитів ЄКТС</t>
  </si>
  <si>
    <t>Кількість годин</t>
  </si>
  <si>
    <t>аудиторних</t>
  </si>
  <si>
    <t>всього</t>
  </si>
  <si>
    <t>самостійна робота</t>
  </si>
  <si>
    <t>практичні</t>
  </si>
  <si>
    <t>лабораторні</t>
  </si>
  <si>
    <t>у тому числі:</t>
  </si>
  <si>
    <t>загальний обсяг</t>
  </si>
  <si>
    <t>Розподіл годин на тиждень за курсами і триместрами</t>
  </si>
  <si>
    <t>триместри</t>
  </si>
  <si>
    <t>кількість тижнів у триместрі</t>
  </si>
  <si>
    <t>НАЗВА НАВЧАЛЬНОЇ ДИСЦИПЛІН</t>
  </si>
  <si>
    <t>Строк навчання - 2 роки</t>
  </si>
  <si>
    <t>Держ. атест.</t>
  </si>
  <si>
    <t>Кані-кули</t>
  </si>
  <si>
    <t>Захист дипломного проекту</t>
  </si>
  <si>
    <t>Дипломний проект</t>
  </si>
  <si>
    <t xml:space="preserve">       II. ЗВЕДЕНІ ДАНІ ПРО БЮДЖЕТ ЧАСУ, тижні                                              IІІ. ПРАКТИКА                                            IV. ДЕРЖАВНА АТЕСТАЦІЯ</t>
  </si>
  <si>
    <t>Зав.кафедри ТМ</t>
  </si>
  <si>
    <t>С.В. Ковалевський</t>
  </si>
  <si>
    <t>Декан факультету ФІТО</t>
  </si>
  <si>
    <t>О.Г. Гринь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</si>
  <si>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</si>
  <si>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</si>
  <si>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</si>
  <si>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</si>
  <si>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ісп.</t>
  </si>
  <si>
    <t>Екологія на базі ВНЗ 1 рівня</t>
  </si>
  <si>
    <t>Взаємозамінність, стандартизація та технічні вимірювання (загальний обсяг)</t>
  </si>
  <si>
    <t>1.1.1</t>
  </si>
  <si>
    <t>1.1.2</t>
  </si>
  <si>
    <t>1.1.3</t>
  </si>
  <si>
    <t>1.1.3.1</t>
  </si>
  <si>
    <t>1.1.4</t>
  </si>
  <si>
    <t>1.1.5</t>
  </si>
  <si>
    <t>1.1.5.1</t>
  </si>
  <si>
    <t>Разом1.1:</t>
  </si>
  <si>
    <t>1.1.6</t>
  </si>
  <si>
    <t>1.2.2</t>
  </si>
  <si>
    <t>1.2.2.1</t>
  </si>
  <si>
    <t>1.2.3</t>
  </si>
  <si>
    <t>1.2.3.1</t>
  </si>
  <si>
    <t>1.2.4</t>
  </si>
  <si>
    <t>1.2.6</t>
  </si>
  <si>
    <t>1.2.7</t>
  </si>
  <si>
    <t>1.2.8</t>
  </si>
  <si>
    <t>1.2.9</t>
  </si>
  <si>
    <t>1.2.9.1</t>
  </si>
  <si>
    <t>1.2.13</t>
  </si>
  <si>
    <t>1.2.13.1</t>
  </si>
  <si>
    <t>1.2.14</t>
  </si>
  <si>
    <t>1.2.14.1</t>
  </si>
  <si>
    <t>1.2.15</t>
  </si>
  <si>
    <t>1.2.16</t>
  </si>
  <si>
    <t>Технологія конструкційних матеріалів (загальний обсяг) на базі ВНЗ 1 рівня</t>
  </si>
  <si>
    <t>3.2</t>
  </si>
  <si>
    <t>4.1</t>
  </si>
  <si>
    <t>Разом1.2:</t>
  </si>
  <si>
    <t>1 +48 год*</t>
  </si>
  <si>
    <t>1.2.1</t>
  </si>
  <si>
    <t>1.2.1.1</t>
  </si>
  <si>
    <t>1.2.3.2</t>
  </si>
  <si>
    <t>1.2.5</t>
  </si>
  <si>
    <t>1.2.5.1</t>
  </si>
  <si>
    <t>1.2.6.1</t>
  </si>
  <si>
    <t>Основи охорони праці та безпека життедіяльності</t>
  </si>
  <si>
    <t>на базі ВНЗ 1 рівня (Безпека життедіяльності)</t>
  </si>
  <si>
    <t xml:space="preserve">на базі академії </t>
  </si>
  <si>
    <t>на базі ВНЗ 1 рівня  (Основи охорона праці)</t>
  </si>
  <si>
    <t>1.2.13.2</t>
  </si>
  <si>
    <t>2. ДИСЦИПЛІНИ ВІЛЬНОГО ВИБОРУ</t>
  </si>
  <si>
    <t>2.3 Дисципліни професійної підготовки</t>
  </si>
  <si>
    <t>2.3.1.1</t>
  </si>
  <si>
    <t>2.3.1.1.1</t>
  </si>
  <si>
    <t>Разом: ТМ академія</t>
  </si>
  <si>
    <t>Разом ТМ 2.3.1</t>
  </si>
  <si>
    <t/>
  </si>
  <si>
    <t>Ковальсько-штампувальне обладнання (загальний обсяг)</t>
  </si>
  <si>
    <t>2.3.2.1</t>
  </si>
  <si>
    <t>2.3.2.2</t>
  </si>
  <si>
    <t>2.3.2.2.1</t>
  </si>
  <si>
    <t>Конструювання та виготовлення штампів (загальний обсяг)</t>
  </si>
  <si>
    <t>Кування та гаряче штампування (загальний обсяг)</t>
  </si>
  <si>
    <t>Системи автоматизованого проектування технологічних процесів (загальний обсяг)</t>
  </si>
  <si>
    <t>Теорія пластичної деформації (загальний обсяг)</t>
  </si>
  <si>
    <t>Технологія нагріву та нагрівальне обладнання (загальний обсяг)</t>
  </si>
  <si>
    <t>Технологія і обладнання холодного об'ємного штампування (загальний обсяг)</t>
  </si>
  <si>
    <t>Технологія холодного штампування (курсовий проект)</t>
  </si>
  <si>
    <t xml:space="preserve">                           Кількість екзаменів</t>
  </si>
  <si>
    <t xml:space="preserve">                                                         ЗАГАЛЬНА КІЛЬКІСТЬ ГОДИН</t>
  </si>
  <si>
    <t xml:space="preserve">                                                        ЗАГАЛЬНА КІЛЬКІСТЬ ГОДИН</t>
  </si>
  <si>
    <t xml:space="preserve">                          Кількість екзаменів</t>
  </si>
  <si>
    <t>4. ДЕРЖАВНА АТЕСТАЦІЯ</t>
  </si>
  <si>
    <t>1 курс</t>
  </si>
  <si>
    <t>2 курс</t>
  </si>
  <si>
    <t>2.2 Природничо-наукові дисципліни</t>
  </si>
  <si>
    <t>2.3.1.2</t>
  </si>
  <si>
    <t>2.3.1.3</t>
  </si>
  <si>
    <t>2.3.1.4</t>
  </si>
  <si>
    <t>2.3.1.5</t>
  </si>
  <si>
    <t>2.3.1.6</t>
  </si>
  <si>
    <t>2.3.1.7</t>
  </si>
  <si>
    <t>2.3.1.8</t>
  </si>
  <si>
    <t>2.3.1.4.1</t>
  </si>
  <si>
    <t>2.3.1.5.1</t>
  </si>
  <si>
    <t>1. ОБОВ'ЯЗКОВІ  НАВЧАЛЬНІ  ДИСЦИПЛІНИ</t>
  </si>
  <si>
    <t>2.3.1.8.1</t>
  </si>
  <si>
    <t>2.3.1.8.2</t>
  </si>
  <si>
    <t>2.3.2.3</t>
  </si>
  <si>
    <t>2.3.2.3.1</t>
  </si>
  <si>
    <t>2.3.2.4</t>
  </si>
  <si>
    <t>2.3.2.4.1</t>
  </si>
  <si>
    <t>2.3.2.5</t>
  </si>
  <si>
    <t>Основи САПР (загальний обсяг)</t>
  </si>
  <si>
    <t>2.3.2.6</t>
  </si>
  <si>
    <t>Підйомно-транспортні машини</t>
  </si>
  <si>
    <t>2.3.2.7</t>
  </si>
  <si>
    <t>2.3.2.8</t>
  </si>
  <si>
    <t>2.3.2.9</t>
  </si>
  <si>
    <t>2.3.2.9.1</t>
  </si>
  <si>
    <t>2.3.2.10</t>
  </si>
  <si>
    <t>2.3.2.11</t>
  </si>
  <si>
    <t xml:space="preserve">Технологія холодного штампування (загальний обсяг) </t>
  </si>
  <si>
    <t>2.3.2.11.1</t>
  </si>
  <si>
    <t>2.3.2.11.2</t>
  </si>
  <si>
    <t>Разом за п.2.3.2:</t>
  </si>
  <si>
    <t>Разом за п.2.3.2: у т.ч. на базі ВНЗ 1 рівня</t>
  </si>
  <si>
    <t>Разом за п.2.3.2: у т.ч. на базі академії</t>
  </si>
  <si>
    <t>Разом за п.2:</t>
  </si>
  <si>
    <t>Разом за п.2: у т.ч. на базі ВНЗ 1 рівня</t>
  </si>
  <si>
    <t>Разом за п.2: у т.ч. на базі академії</t>
  </si>
  <si>
    <t>3.1</t>
  </si>
  <si>
    <t>Навчально-виробнича практика (загальний обсяг)</t>
  </si>
  <si>
    <t>3.3</t>
  </si>
  <si>
    <t>Разом п.3: у т.ч. на базі академії</t>
  </si>
  <si>
    <t xml:space="preserve">Технологічна практика (загальний обсяг) </t>
  </si>
  <si>
    <t>3.4</t>
  </si>
  <si>
    <t>1.2.7.1</t>
  </si>
  <si>
    <t>1.2.15.1</t>
  </si>
  <si>
    <t xml:space="preserve">Іноземна мова (за проф.спр.) </t>
  </si>
  <si>
    <t>Разом 2.2.1:</t>
  </si>
  <si>
    <t>Разом п.2.2.1: у т.ч. на базі академії</t>
  </si>
  <si>
    <t>Автоматичне керування зварюванням</t>
  </si>
  <si>
    <t xml:space="preserve">Деталі машин і основи взаємозамінності (загальний обсяг) </t>
  </si>
  <si>
    <t xml:space="preserve">Деталі машин і основи взаємозамінності (к.пр) </t>
  </si>
  <si>
    <t xml:space="preserve">Електротехніка та електроніка </t>
  </si>
  <si>
    <t xml:space="preserve">Електротехніка </t>
  </si>
  <si>
    <t>Електричні машини</t>
  </si>
  <si>
    <t>Електроніка та схемотехніка</t>
  </si>
  <si>
    <t xml:space="preserve">Зварювальні джерела живлення (загальний обсяг) </t>
  </si>
  <si>
    <t xml:space="preserve">Наплавлення та напилення (загальний обсяг) </t>
  </si>
  <si>
    <t>Наплавлення та напилення</t>
  </si>
  <si>
    <t xml:space="preserve">Напруження та деформації при зварюванні (загальний обсяг) </t>
  </si>
  <si>
    <t>2</t>
  </si>
  <si>
    <t>Теорія  процесів зварювання</t>
  </si>
  <si>
    <t>Теорія  процесів зварювання(к.р)</t>
  </si>
  <si>
    <t>Технологія металів і матеріалознавство</t>
  </si>
  <si>
    <t xml:space="preserve">Технологія та устаткування зварювання плавленням </t>
  </si>
  <si>
    <t>Технологія та устаткування зварювання плавленням(к.р)</t>
  </si>
  <si>
    <t>Технологія та устаткування зварювання тиском</t>
  </si>
  <si>
    <t>Разом п.2.2.4: у т.ч. на базі академії</t>
  </si>
  <si>
    <t>Матеріалознавство з основами термообробки на базі ВНЗ 1 рівня</t>
  </si>
  <si>
    <t>Проектування зварних конструкцій</t>
  </si>
  <si>
    <t>Проектування зварювальних конструкцій (к р)</t>
  </si>
  <si>
    <t>Технологічні процеси зварювального виробництва</t>
  </si>
  <si>
    <t>Показники якості зварних конструкцій</t>
  </si>
  <si>
    <t>САПР зварних конструкцій</t>
  </si>
  <si>
    <t>Стандартизація та якість продукції</t>
  </si>
  <si>
    <t xml:space="preserve">Контроль якості </t>
  </si>
  <si>
    <t>САПР технології зварювання</t>
  </si>
  <si>
    <t>Технологія зварювання спеціальних сталей і сплавів</t>
  </si>
  <si>
    <t>Разом п.2.3: у т.ч. на базі академії</t>
  </si>
  <si>
    <t>Разом вибіркова частина:</t>
  </si>
  <si>
    <t>Разом вибіркова частина: у т.ч. на базі академії</t>
  </si>
  <si>
    <t xml:space="preserve">Навчально-виробнича практика </t>
  </si>
  <si>
    <t xml:space="preserve">Виробнича практика  </t>
  </si>
  <si>
    <t>Разом :</t>
  </si>
  <si>
    <t>Разом на базі ВНЗ 1 рівня:</t>
  </si>
  <si>
    <t>Разом на базі академії:</t>
  </si>
  <si>
    <t>Разом</t>
  </si>
  <si>
    <t xml:space="preserve"> </t>
  </si>
  <si>
    <t xml:space="preserve">                     Кількість екзаменів</t>
  </si>
  <si>
    <t>Н.О. Макаренко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</si>
  <si>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</si>
  <si>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t xml:space="preserve">2уск </t>
  </si>
  <si>
    <t>Викон. диплом. проекту</t>
  </si>
  <si>
    <t>13</t>
  </si>
  <si>
    <t>1</t>
  </si>
  <si>
    <t>1.2. Дисципліни природничо-наукової (фундаментальної) підготовки</t>
  </si>
  <si>
    <t>1.2.4.1</t>
  </si>
  <si>
    <t>1.2.8.1</t>
  </si>
  <si>
    <t>Підприємницька діяльність та економіка підприємства</t>
  </si>
  <si>
    <t>Разом  п.3:</t>
  </si>
  <si>
    <t>43</t>
  </si>
  <si>
    <t>Вища математика (загальний обсяг)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</si>
  <si>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</si>
  <si>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r>
      <t>3.  ПРАКТИЧНА ПІДГОТОВКА</t>
    </r>
    <r>
      <rPr>
        <b/>
        <sz val="12"/>
        <rFont val="Times New Roman"/>
        <family val="1"/>
      </rPr>
      <t xml:space="preserve"> спеціалізація кафедри ОТЗВ</t>
    </r>
  </si>
  <si>
    <t xml:space="preserve"> Спеціалізація кафедра ТМ</t>
  </si>
  <si>
    <t xml:space="preserve"> Спеціалізація  кафедра МПФ</t>
  </si>
  <si>
    <t>Спеціалізація кафедри ОТЗВ</t>
  </si>
  <si>
    <t>Зав.кафедри ОТП</t>
  </si>
  <si>
    <t>О.Є. Марков</t>
  </si>
  <si>
    <t>2.3.1 Спеціалізації кафедри ТМ</t>
  </si>
  <si>
    <t>Спеціалізації "Технології машинобудування", "Інтегровані комп'ютеризовані технології машинобудування"</t>
  </si>
  <si>
    <t>Обладнання механоскладального виробництва</t>
  </si>
  <si>
    <t>Проектування технологічних процесів</t>
  </si>
  <si>
    <t>Технологічні основи машинобудування</t>
  </si>
  <si>
    <r>
      <t>Теоретичні основи технології виробництва деталей та складання машин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(курсова робота)</t>
    </r>
  </si>
  <si>
    <t>Технологія обробки типових деталей  та складання машин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</si>
  <si>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</si>
  <si>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</si>
  <si>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</si>
  <si>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Наукові дослідження в технології машинобудування</t>
  </si>
  <si>
    <t>Спеціалізація "Інтегровані комп'ютеризовані технології машинобудування"</t>
  </si>
  <si>
    <t>Обслуговування високотехнологічних комплексів</t>
  </si>
  <si>
    <t>Теорія автоматичного управління (на базі академії)</t>
  </si>
  <si>
    <t>2.3.1.2.2</t>
  </si>
  <si>
    <t>2.3.1.2.2.1</t>
  </si>
  <si>
    <t>2.3.1.3.2</t>
  </si>
  <si>
    <t>2.3.1.5.2</t>
  </si>
  <si>
    <t>2.3.1.5.2.1</t>
  </si>
  <si>
    <t>2.3.1.5.2.2</t>
  </si>
  <si>
    <t>2.3.1.5.3</t>
  </si>
  <si>
    <t>2.3.1.5.3.1</t>
  </si>
  <si>
    <t>2.3.1.6.1</t>
  </si>
  <si>
    <t>2.3.1.6.2</t>
  </si>
  <si>
    <t>2.3.1.6.2.1</t>
  </si>
  <si>
    <t>2.3.1.6.1.1</t>
  </si>
  <si>
    <t>2.3.1.7.1</t>
  </si>
  <si>
    <t>2.3.1.7.2</t>
  </si>
  <si>
    <t>2.3.1.7.1.1</t>
  </si>
  <si>
    <t>2.3.1.7.2.1</t>
  </si>
  <si>
    <t>Розмірне моделювання і аналіз технологічних процесів (на базі академії)</t>
  </si>
  <si>
    <t>Обладнання автоматизованого виробництва (ТМ)</t>
  </si>
  <si>
    <t>Обладнання та транспорт механообробних цехів (КМСІТ)</t>
  </si>
  <si>
    <t>Зав.кафедри ОіТЗВ</t>
  </si>
  <si>
    <t>2+с*</t>
  </si>
  <si>
    <t>2.3.3 Спеціалізації  кафедри ОТЗВ</t>
  </si>
  <si>
    <t>2.3.2 Спеціалізації  кафедри МПФ</t>
  </si>
  <si>
    <t>2.2.2 Спеціалізації кафедри ОТЗВ</t>
  </si>
  <si>
    <t>2.2.1  Спеціалізації  кафедр ТМ та МПФ</t>
  </si>
  <si>
    <t xml:space="preserve">                  на базі ВНЗ 1 рівня</t>
  </si>
  <si>
    <t xml:space="preserve">                  на базі академії</t>
  </si>
  <si>
    <t>ф*</t>
  </si>
  <si>
    <r>
      <t xml:space="preserve">Технологічні основи машинобудування (загальний обсяг) </t>
    </r>
    <r>
      <rPr>
        <b/>
        <sz val="12"/>
        <rFont val="Times New Roman"/>
        <family val="1"/>
      </rPr>
      <t>(спец. МПФ) на базі ВНЗ 1 рівня</t>
    </r>
  </si>
  <si>
    <t>2.2.2.1</t>
  </si>
  <si>
    <t>2.2.2.1.1</t>
  </si>
  <si>
    <t>2.2.2.2</t>
  </si>
  <si>
    <t>2.2.2.2.1</t>
  </si>
  <si>
    <t>2.2.2.2.2</t>
  </si>
  <si>
    <t>2.2.2.3</t>
  </si>
  <si>
    <t>2.2.2.4</t>
  </si>
  <si>
    <t>2.2.2.4.1</t>
  </si>
  <si>
    <t>2.2.2.5</t>
  </si>
  <si>
    <t>Дисципліна 1 (4 тр.)</t>
  </si>
  <si>
    <t>Дисципліна 2 (5 тр.)</t>
  </si>
  <si>
    <t>2.2.3.4</t>
  </si>
  <si>
    <t>2.2.3.4.1</t>
  </si>
  <si>
    <t>2.2.3.5</t>
  </si>
  <si>
    <t>2.2.3.5.1</t>
  </si>
  <si>
    <t>2.2.3.6</t>
  </si>
  <si>
    <t>2.2.3.6.1</t>
  </si>
  <si>
    <t>2.2.3.7</t>
  </si>
  <si>
    <t>2.2.3.7.1</t>
  </si>
  <si>
    <t>Спеціальні методи зварювання</t>
  </si>
  <si>
    <t>Теоретичні основи відновлення та зміцнення деталей</t>
  </si>
  <si>
    <t>Автоматизація та роботизація ковальсько-штампувального виробництва (ч.1)</t>
  </si>
  <si>
    <t>Комп’ютерне моделювання і проектування процесів і машин (ч.1)</t>
  </si>
  <si>
    <t>2.3.2.3.1.1</t>
  </si>
  <si>
    <t>Комп’ютерне моделювання і проектування процесів і машин (ч.3)</t>
  </si>
  <si>
    <t>2.3.2.3.3</t>
  </si>
  <si>
    <t>2.3.2.3.3.1</t>
  </si>
  <si>
    <t>2.3.2.3.3.2</t>
  </si>
  <si>
    <t>2.3.2.6.1</t>
  </si>
  <si>
    <t>Термообробка і механічні властивості металів на базі ВНЗ 1 рівня</t>
  </si>
  <si>
    <t xml:space="preserve">Технологія кування та гаряче штампування </t>
  </si>
  <si>
    <t>2.3.2.9.1.1</t>
  </si>
  <si>
    <t>2.3.2.9.2</t>
  </si>
  <si>
    <t>2.3.2.9.2.1</t>
  </si>
  <si>
    <t>2.3.2.9.2.2</t>
  </si>
  <si>
    <t>2.3.2.10.1</t>
  </si>
  <si>
    <t>2.3.2.10.2</t>
  </si>
  <si>
    <t>Спеціалізація "Комп’ютерне моделювання і проектування процесів і машин"</t>
  </si>
  <si>
    <t>Комп’ютерне моделювання і проектування процесів і машин (ч.2)</t>
  </si>
  <si>
    <t>2.3.2.3.2</t>
  </si>
  <si>
    <t>Основи інформаційних технологій та пакети прикладних програм (загальний обсяг)</t>
  </si>
  <si>
    <t>2.3.2.3.2.1</t>
  </si>
  <si>
    <t>2.3.2.3.2.2</t>
  </si>
  <si>
    <t>Спеціальні види технологій і обладнання для обробки металів тиском</t>
  </si>
  <si>
    <t>Дізайнерське кування</t>
  </si>
  <si>
    <t>Спеціалізація "Гідравлічні машини, гідроприводи та гідропневмоавтоматика"</t>
  </si>
  <si>
    <t>2.3.2.12</t>
  </si>
  <si>
    <t>Гідравлічні машини, гідроприводи та гідропневмоавтоматика</t>
  </si>
  <si>
    <t>2.3.2.12.1</t>
  </si>
  <si>
    <t>Гідропривод та гідропневмоавтоматика ковальсько-пресових машин (загальний обсяг)</t>
  </si>
  <si>
    <t>2.3.2.12.1.1</t>
  </si>
  <si>
    <t>2.3.2.12.2</t>
  </si>
  <si>
    <t>Імпульсні ковальсько-пресові процеси і машини</t>
  </si>
  <si>
    <t>2.3.2.13</t>
  </si>
  <si>
    <t>Наукові дослідження в прикладной механіці (загальний обсяг)</t>
  </si>
  <si>
    <t>2.3.2.13.1</t>
  </si>
  <si>
    <t>Спеціалізація "Роботомеханічні системи та комплекси"</t>
  </si>
  <si>
    <t>2.3.2.1.2</t>
  </si>
  <si>
    <t>Автоматизація та роботизація ковальсько-штампувального виробництва (ч.2)</t>
  </si>
  <si>
    <t>2.3.2.14</t>
  </si>
  <si>
    <t>Оцінка якості, експлуатація та обслуговування технічних систем і машин (загальний обсяг)</t>
  </si>
  <si>
    <t>2.3.2.14.1</t>
  </si>
  <si>
    <r>
      <t xml:space="preserve">3.  ПРАКТИЧНА ПІДГОТОВКА </t>
    </r>
    <r>
      <rPr>
        <b/>
        <sz val="12"/>
        <rFont val="Times New Roman"/>
        <family val="1"/>
      </rPr>
      <t>спеціалізація кафедр ТМ</t>
    </r>
  </si>
  <si>
    <r>
      <t xml:space="preserve">3.  ПРАКТИЧНА ПІДГОТОВКА </t>
    </r>
    <r>
      <rPr>
        <b/>
        <sz val="12"/>
        <rFont val="Times New Roman"/>
        <family val="1"/>
      </rPr>
      <t>спеціалізація кафедр  МПФ</t>
    </r>
  </si>
  <si>
    <t>2.3.3.1</t>
  </si>
  <si>
    <t>2.3.3.1.1</t>
  </si>
  <si>
    <t>2.3.3.2</t>
  </si>
  <si>
    <t>2.3.3.2.1</t>
  </si>
  <si>
    <t>2.3.3.3</t>
  </si>
  <si>
    <t>2.3.3.3.1</t>
  </si>
  <si>
    <t>2.3.3.3.2</t>
  </si>
  <si>
    <t>2.3.3.4</t>
  </si>
  <si>
    <t>2.3.3.4.1</t>
  </si>
  <si>
    <t>2.3.3.6</t>
  </si>
  <si>
    <t>2.3.3.7</t>
  </si>
  <si>
    <t>2.3.3.7.1</t>
  </si>
  <si>
    <t>2.3.3.7.2</t>
  </si>
  <si>
    <t>2.3.3.7.3</t>
  </si>
  <si>
    <t>2.3.3.8</t>
  </si>
  <si>
    <t>2.3.3.8.1</t>
  </si>
  <si>
    <t>2.3.3.9</t>
  </si>
  <si>
    <t>2.3.3.9.1</t>
  </si>
  <si>
    <t>2.3.3.10</t>
  </si>
  <si>
    <t>2.3.3.10.1</t>
  </si>
  <si>
    <t>2.2.2.1.2</t>
  </si>
  <si>
    <t>2.2.2.2.3</t>
  </si>
  <si>
    <t>Вступ до навчального  процесу</t>
  </si>
  <si>
    <t>1.2.6.2</t>
  </si>
  <si>
    <t>1.2.10</t>
  </si>
  <si>
    <t>1.2.10.1</t>
  </si>
  <si>
    <t>3д 3**</t>
  </si>
  <si>
    <t>5фд*6**</t>
  </si>
  <si>
    <t xml:space="preserve">      Примітка:  ф* / с* - секційні заняття (факультатив),               ** - щорічне оцінювання фізичної підготовки студентів</t>
  </si>
  <si>
    <t>Основи інформаційних технологій та пакети прикладних програм ч.1. Основи САПР</t>
  </si>
  <si>
    <t>Основи інформаційних технологій та пакети прикладних програм  ч.2. Пакети прикладних програм</t>
  </si>
  <si>
    <t>2.3.1.3.3</t>
  </si>
  <si>
    <t>Основи технічної творчості та наукових досліджень (на базі академії)</t>
  </si>
  <si>
    <t>2.3.1.2.1</t>
  </si>
  <si>
    <t>2.3.1.3.1</t>
  </si>
  <si>
    <r>
      <t xml:space="preserve">V. План навчального процесу на 2017/2018 навчальний рік      </t>
    </r>
    <r>
      <rPr>
        <b/>
        <sz val="10"/>
        <rFont val="Times New Roman"/>
        <family val="1"/>
      </rPr>
      <t xml:space="preserve">(бакалавр, прискор.)        </t>
    </r>
    <r>
      <rPr>
        <b/>
        <sz val="14"/>
        <rFont val="Times New Roman"/>
        <family val="1"/>
      </rPr>
      <t xml:space="preserve">              </t>
    </r>
  </si>
  <si>
    <t>Спеціалізація "Технології та інжиніринг в зварюванні і споріднених процесах"</t>
  </si>
  <si>
    <t>Спеціалізація "Технології та обладнання зварювання"</t>
  </si>
  <si>
    <t>Теорія механізмів та машин (курсова робота)</t>
  </si>
  <si>
    <t xml:space="preserve">Нагрівальне обладнання (курсова робота) </t>
  </si>
  <si>
    <t>2.3.3.5</t>
  </si>
  <si>
    <t>Основи  наукових досліджень</t>
  </si>
  <si>
    <t>2.3.6.1.1</t>
  </si>
  <si>
    <t>2.3.6.1.2</t>
  </si>
  <si>
    <t>2.3.6.1.3</t>
  </si>
  <si>
    <t>2.3.3.7.4</t>
  </si>
  <si>
    <t>2.3.3.8.2</t>
  </si>
  <si>
    <t>2.3.3.8.3</t>
  </si>
  <si>
    <t>2.3.3.11</t>
  </si>
  <si>
    <t>2.3.3.11.1</t>
  </si>
  <si>
    <t>2.3.3.11.2</t>
  </si>
  <si>
    <t xml:space="preserve">Теплофізичні процеси </t>
  </si>
  <si>
    <t>Кваліфікація: бакалавр з прикладної механіки</t>
  </si>
  <si>
    <r>
      <t>Н</t>
    </r>
    <r>
      <rPr>
        <sz val="12"/>
        <rFont val="Times New Roman"/>
        <family val="1"/>
      </rPr>
      <t>а основі  ОПП підготовки молодшого спеціаліста:</t>
    </r>
  </si>
  <si>
    <t>1 рівень</t>
  </si>
  <si>
    <t>ДДМА</t>
  </si>
  <si>
    <t xml:space="preserve">Технологія і обладнання холодного об'ємного штампування </t>
  </si>
  <si>
    <t>ЗАТВЕРДЖЕНО:</t>
  </si>
  <si>
    <t>на засіданні Вченої ради</t>
  </si>
  <si>
    <t>(Ковальов В.Д.)</t>
  </si>
  <si>
    <t>Разом: на базі ДДМА</t>
  </si>
  <si>
    <t>Разом Спеціалізація "Комп’ютерне моделювання і проектування процесів і машин" п 2.3.2</t>
  </si>
  <si>
    <t>дисциплины ОТЗВ</t>
  </si>
  <si>
    <t>практична підг</t>
  </si>
  <si>
    <t>ДП</t>
  </si>
  <si>
    <t>Разом Спеціалізація "Комп’ютерне моделювання і проектування процесів і машин" п 2.2</t>
  </si>
  <si>
    <t>Разом дисц</t>
  </si>
  <si>
    <t>практ</t>
  </si>
  <si>
    <t>всего</t>
  </si>
  <si>
    <t>Тех маш</t>
  </si>
  <si>
    <t>Разом: на базі ДДМА 2.3.1</t>
  </si>
  <si>
    <t xml:space="preserve">практ </t>
  </si>
  <si>
    <t>др</t>
  </si>
  <si>
    <r>
      <t xml:space="preserve">форма навчання    </t>
    </r>
    <r>
      <rPr>
        <b/>
        <sz val="16"/>
        <rFont val="Times New Roman"/>
        <family val="1"/>
      </rPr>
      <t>денна  зі скороченим терміном навчання</t>
    </r>
  </si>
  <si>
    <t xml:space="preserve"> 1.1.6</t>
  </si>
  <si>
    <t>Основи економічної теорії на базі ВНЗ 1 рівня</t>
  </si>
  <si>
    <t xml:space="preserve">Гідравліка, гідро та пневмоприводи </t>
  </si>
  <si>
    <t>Основи інформаційних технологій 
та пакети прикладних програм (загальний обсяг)</t>
  </si>
  <si>
    <t>3 курс</t>
  </si>
  <si>
    <t>2курс</t>
  </si>
  <si>
    <t xml:space="preserve">1 уск. </t>
  </si>
  <si>
    <t xml:space="preserve">1уск </t>
  </si>
  <si>
    <t>8 по 12 год.+3</t>
  </si>
  <si>
    <t xml:space="preserve">Всього </t>
  </si>
  <si>
    <r>
      <t>Теоретичні основи технології виробництва деталей та складання машин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(курсова робота)</t>
    </r>
  </si>
  <si>
    <t>Розподіл годин на тиждень за курсами і семестрами</t>
  </si>
  <si>
    <t>2а</t>
  </si>
  <si>
    <t>2б</t>
  </si>
  <si>
    <t>4а</t>
  </si>
  <si>
    <t>4б</t>
  </si>
  <si>
    <t>Розподіл за семестрами</t>
  </si>
  <si>
    <t>2б д 2б**</t>
  </si>
  <si>
    <t>4а фд*4б**</t>
  </si>
  <si>
    <t>Семестр</t>
  </si>
  <si>
    <t xml:space="preserve">Теорія механізмів та машин </t>
  </si>
  <si>
    <t>ПК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</si>
  <si>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ЗД – захист дипломного проекту </t>
  </si>
  <si>
    <t>C/K</t>
  </si>
  <si>
    <t>C/П</t>
  </si>
  <si>
    <t>1.2.14.</t>
  </si>
  <si>
    <t>1.2.19.1.1</t>
  </si>
  <si>
    <t>1.2.19.1.2</t>
  </si>
  <si>
    <t>семестри</t>
  </si>
  <si>
    <t>кількість тижнів у семестрі</t>
  </si>
  <si>
    <t>екз</t>
  </si>
  <si>
    <t>залік</t>
  </si>
  <si>
    <t>кп</t>
  </si>
  <si>
    <t>кр</t>
  </si>
  <si>
    <t>* 1 доба на тиждень навчального семестру</t>
  </si>
  <si>
    <t xml:space="preserve">протокол № </t>
  </si>
  <si>
    <t>"     "  березня          2019 р.</t>
  </si>
  <si>
    <r>
      <t xml:space="preserve">V. План навчального процесу на 2019/2020 навчальний рік      </t>
    </r>
    <r>
      <rPr>
        <b/>
        <sz val="10"/>
        <rFont val="Times New Roman"/>
        <family val="1"/>
      </rPr>
      <t xml:space="preserve">(бакалавр, прискор.)        </t>
    </r>
    <r>
      <rPr>
        <b/>
        <sz val="14"/>
        <rFont val="Times New Roman"/>
        <family val="1"/>
      </rPr>
      <t xml:space="preserve">              </t>
    </r>
  </si>
  <si>
    <t>ЦИКЛ ЗАГАЛЬНОЇ ПІДГОТОВКИ</t>
  </si>
  <si>
    <t>ЦИКЛ ПРОФЕСІЙНОЇ ПІДГОТОВКИ</t>
  </si>
  <si>
    <t>2.3  ДИСЦИПЛІНИ ВІЛЬНОГО ВИБОРУ</t>
  </si>
  <si>
    <t>Технологія холодного штампування</t>
  </si>
  <si>
    <t>Напруження та деформації при зварюванні</t>
  </si>
  <si>
    <r>
      <t>освітньо-професійна програма:</t>
    </r>
    <r>
      <rPr>
        <b/>
        <sz val="16"/>
        <rFont val="Times New Roman"/>
        <family val="1"/>
      </rPr>
      <t xml:space="preserve"> "Прикладна механіка "</t>
    </r>
  </si>
  <si>
    <t>2.2.1  Спеціалізації "Технології машинобудування" і "Комп’ютерне моделювання і проектування процесів і машин"</t>
  </si>
  <si>
    <t>2.2.2 Спеціалізація  "Технології і устаткування зварювання"</t>
  </si>
  <si>
    <t>2.3.2 Спеціалізація "Комп’ютерне моделювання і проектування процесів і машин"</t>
  </si>
  <si>
    <t xml:space="preserve">2.3.1 Спеціалізація "Технології машинобудування" </t>
  </si>
  <si>
    <t>2.3.3 Спеціалізація  "Технології і устаткування зварювання"</t>
  </si>
  <si>
    <r>
      <t xml:space="preserve">3.  ПРАКТИЧНА ПІДГОТОВКА </t>
    </r>
    <r>
      <rPr>
        <b/>
        <sz val="12"/>
        <rFont val="Times New Roman"/>
        <family val="1"/>
      </rPr>
      <t xml:space="preserve">Спеціалізація "Технології машинобудування" </t>
    </r>
  </si>
  <si>
    <t xml:space="preserve"> Спеціалізація "Технології машинобудування" </t>
  </si>
  <si>
    <r>
      <t xml:space="preserve">3.  ПРАКТИЧНА ПІДГОТОВКА </t>
    </r>
    <r>
      <rPr>
        <b/>
        <sz val="12"/>
        <rFont val="Times New Roman"/>
        <family val="1"/>
      </rPr>
      <t>Спеціалізація "Комп’ютерне моделювання і проектування процесів і машин"</t>
    </r>
  </si>
  <si>
    <t>Спеціалізація  "Технології і устаткування зварювання"</t>
  </si>
  <si>
    <r>
      <t>3.  ПРАКТИЧНА ПІДГОТОВКА</t>
    </r>
    <r>
      <rPr>
        <b/>
        <sz val="12"/>
        <rFont val="Times New Roman"/>
        <family val="1"/>
      </rPr>
      <t xml:space="preserve"> Спеціалізація  "Технології і устаткування зварювання"</t>
    </r>
  </si>
  <si>
    <r>
      <t xml:space="preserve">спеціалізація: </t>
    </r>
    <r>
      <rPr>
        <b/>
        <sz val="16"/>
        <rFont val="Times New Roman"/>
        <family val="1"/>
      </rPr>
      <t xml:space="preserve">1 Комп’ютерне моделювання і проектування процесів і машин     </t>
    </r>
  </si>
  <si>
    <t xml:space="preserve">                         2 Технології машинобудування                                                                </t>
  </si>
  <si>
    <t xml:space="preserve">                         3 Технології і устаткування зварювання                                        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</si>
</sst>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&quot;р.&quot;"/>
    <numFmt numFmtId="193" formatCode="#,##0_-;\-* #,##0_-;\ _-;_-@_-"/>
    <numFmt numFmtId="194" formatCode="#,##0.0_ ;\-#,##0.0\ "/>
    <numFmt numFmtId="195" formatCode="#,##0.00_ ;\-#,##0.00\ "/>
    <numFmt numFmtId="196" formatCode="#,##0_ ;\-#,##0\ "/>
    <numFmt numFmtId="197" formatCode="[$-FC19]d\ mmmm\ yyyy\ &quot;г.&quot;"/>
    <numFmt numFmtId="198" formatCode="#,##0;\-* #,##0_-;\ _-;_-@_-"/>
    <numFmt numFmtId="199" formatCode="#,##0.0;\-* #,##0.0_-;\ _-;_-@_-"/>
    <numFmt numFmtId="200" formatCode="#,##0.00;\-* #,##0.00_-;\ &quot;&quot;_-;_-@_-"/>
    <numFmt numFmtId="201" formatCode="#,##0.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7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 Cyr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Arial Cyr"/>
      <family val="2"/>
    </font>
    <font>
      <b/>
      <sz val="14"/>
      <name val="Times New Roman Cyr"/>
      <family val="0"/>
    </font>
    <font>
      <b/>
      <i/>
      <sz val="10"/>
      <name val="Arial Cyr"/>
      <family val="0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b/>
      <sz val="16"/>
      <name val="Arial Cyr"/>
      <family val="0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3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8" fontId="9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9" fontId="10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188" fontId="2" fillId="2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188" fontId="2" fillId="2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188" fontId="17" fillId="0" borderId="13" xfId="0" applyNumberFormat="1" applyFont="1" applyFill="1" applyBorder="1" applyAlignment="1" applyProtection="1">
      <alignment horizontal="center" vertical="center"/>
      <protection/>
    </xf>
    <xf numFmtId="189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191" fontId="2" fillId="0" borderId="21" xfId="0" applyNumberFormat="1" applyFont="1" applyFill="1" applyBorder="1" applyAlignment="1" applyProtection="1">
      <alignment horizontal="center" vertical="center"/>
      <protection/>
    </xf>
    <xf numFmtId="189" fontId="10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 vertical="center" wrapText="1"/>
    </xf>
    <xf numFmtId="188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191" fontId="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191" fontId="2" fillId="0" borderId="13" xfId="0" applyNumberFormat="1" applyFont="1" applyFill="1" applyBorder="1" applyAlignment="1" applyProtection="1">
      <alignment horizontal="center" vertical="center"/>
      <protection/>
    </xf>
    <xf numFmtId="190" fontId="7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>
      <alignment horizontal="center" vertical="center" wrapText="1"/>
    </xf>
    <xf numFmtId="188" fontId="2" fillId="0" borderId="13" xfId="0" applyNumberFormat="1" applyFont="1" applyFill="1" applyBorder="1" applyAlignment="1" applyProtection="1">
      <alignment horizontal="center" vertical="center" wrapText="1"/>
      <protection/>
    </xf>
    <xf numFmtId="191" fontId="2" fillId="0" borderId="25" xfId="0" applyNumberFormat="1" applyFont="1" applyFill="1" applyBorder="1" applyAlignment="1" applyProtection="1">
      <alignment horizontal="center" vertical="center"/>
      <protection/>
    </xf>
    <xf numFmtId="191" fontId="7" fillId="0" borderId="25" xfId="0" applyNumberFormat="1" applyFont="1" applyFill="1" applyBorder="1" applyAlignment="1" applyProtection="1">
      <alignment horizontal="center" vertical="center"/>
      <protection/>
    </xf>
    <xf numFmtId="191" fontId="13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89" fontId="10" fillId="0" borderId="19" xfId="0" applyNumberFormat="1" applyFont="1" applyFill="1" applyBorder="1" applyAlignment="1" applyProtection="1">
      <alignment horizontal="center" vertical="center"/>
      <protection/>
    </xf>
    <xf numFmtId="189" fontId="2" fillId="0" borderId="22" xfId="0" applyNumberFormat="1" applyFont="1" applyFill="1" applyBorder="1" applyAlignment="1" applyProtection="1">
      <alignment horizontal="center" vertical="center"/>
      <protection/>
    </xf>
    <xf numFmtId="191" fontId="13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>
      <alignment horizontal="left" vertical="center" wrapText="1"/>
    </xf>
    <xf numFmtId="191" fontId="7" fillId="0" borderId="27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vertical="center"/>
    </xf>
    <xf numFmtId="189" fontId="10" fillId="0" borderId="18" xfId="0" applyNumberFormat="1" applyFont="1" applyFill="1" applyBorder="1" applyAlignment="1" applyProtection="1">
      <alignment horizontal="center" vertical="center"/>
      <protection/>
    </xf>
    <xf numFmtId="189" fontId="1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88" fontId="17" fillId="0" borderId="29" xfId="0" applyNumberFormat="1" applyFont="1" applyFill="1" applyBorder="1" applyAlignment="1" applyProtection="1">
      <alignment horizontal="center" vertical="center"/>
      <protection/>
    </xf>
    <xf numFmtId="49" fontId="30" fillId="0" borderId="19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0" borderId="22" xfId="0" applyNumberFormat="1" applyFont="1" applyFill="1" applyBorder="1" applyAlignment="1" applyProtection="1">
      <alignment horizontal="center" vertical="center"/>
      <protection/>
    </xf>
    <xf numFmtId="190" fontId="55" fillId="0" borderId="25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189" fontId="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49" fontId="7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191" fontId="7" fillId="0" borderId="30" xfId="0" applyNumberFormat="1" applyFont="1" applyFill="1" applyBorder="1" applyAlignment="1" applyProtection="1">
      <alignment horizontal="center" vertical="center"/>
      <protection/>
    </xf>
    <xf numFmtId="0" fontId="31" fillId="0" borderId="17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1" fontId="31" fillId="0" borderId="17" xfId="0" applyNumberFormat="1" applyFont="1" applyFill="1" applyBorder="1" applyAlignment="1">
      <alignment horizontal="center" vertical="center"/>
    </xf>
    <xf numFmtId="190" fontId="31" fillId="0" borderId="25" xfId="0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>
      <alignment horizontal="center" vertical="center"/>
    </xf>
    <xf numFmtId="1" fontId="31" fillId="0" borderId="17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91" fontId="7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1" fontId="31" fillId="0" borderId="19" xfId="0" applyNumberFormat="1" applyFont="1" applyFill="1" applyBorder="1" applyAlignment="1">
      <alignment horizontal="center" vertical="center" wrapText="1"/>
    </xf>
    <xf numFmtId="196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91" fontId="7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justify"/>
    </xf>
    <xf numFmtId="49" fontId="2" fillId="0" borderId="25" xfId="0" applyNumberFormat="1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189" fontId="10" fillId="0" borderId="24" xfId="0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91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3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191" fontId="7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189" fontId="2" fillId="0" borderId="34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>
      <alignment horizontal="left" vertical="top" wrapText="1"/>
    </xf>
    <xf numFmtId="0" fontId="56" fillId="0" borderId="13" xfId="0" applyFont="1" applyFill="1" applyBorder="1" applyAlignment="1">
      <alignment horizontal="left" vertical="top"/>
    </xf>
    <xf numFmtId="190" fontId="31" fillId="0" borderId="13" xfId="0" applyNumberFormat="1" applyFont="1" applyFill="1" applyBorder="1" applyAlignment="1">
      <alignment horizontal="center" vertical="center"/>
    </xf>
    <xf numFmtId="194" fontId="31" fillId="0" borderId="13" xfId="0" applyNumberFormat="1" applyFont="1" applyFill="1" applyBorder="1" applyAlignment="1">
      <alignment horizontal="center" vertical="center"/>
    </xf>
    <xf numFmtId="194" fontId="30" fillId="0" borderId="13" xfId="0" applyNumberFormat="1" applyFont="1" applyFill="1" applyBorder="1" applyAlignment="1">
      <alignment horizontal="center" vertical="center"/>
    </xf>
    <xf numFmtId="0" fontId="31" fillId="0" borderId="39" xfId="0" applyFont="1" applyBorder="1" applyAlignment="1">
      <alignment horizontal="right" vertical="center" wrapText="1"/>
    </xf>
    <xf numFmtId="49" fontId="31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190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40" xfId="0" applyNumberFormat="1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1" fontId="30" fillId="0" borderId="19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188" fontId="30" fillId="0" borderId="19" xfId="0" applyNumberFormat="1" applyFont="1" applyFill="1" applyBorder="1" applyAlignment="1" applyProtection="1">
      <alignment horizontal="center" vertical="center"/>
      <protection/>
    </xf>
    <xf numFmtId="188" fontId="30" fillId="0" borderId="10" xfId="0" applyNumberFormat="1" applyFont="1" applyFill="1" applyBorder="1" applyAlignment="1" applyProtection="1">
      <alignment horizontal="center" vertical="center"/>
      <protection/>
    </xf>
    <xf numFmtId="49" fontId="31" fillId="0" borderId="34" xfId="0" applyNumberFormat="1" applyFont="1" applyFill="1" applyBorder="1" applyAlignment="1">
      <alignment horizontal="right" vertical="center" wrapText="1"/>
    </xf>
    <xf numFmtId="0" fontId="56" fillId="0" borderId="34" xfId="0" applyFont="1" applyFill="1" applyBorder="1" applyAlignment="1">
      <alignment horizontal="left" vertical="top"/>
    </xf>
    <xf numFmtId="0" fontId="56" fillId="0" borderId="37" xfId="0" applyFont="1" applyFill="1" applyBorder="1" applyAlignment="1">
      <alignment horizontal="left" vertical="top"/>
    </xf>
    <xf numFmtId="1" fontId="31" fillId="0" borderId="41" xfId="0" applyNumberFormat="1" applyFont="1" applyFill="1" applyBorder="1" applyAlignment="1">
      <alignment horizontal="center" vertical="center"/>
    </xf>
    <xf numFmtId="1" fontId="31" fillId="0" borderId="34" xfId="0" applyNumberFormat="1" applyFont="1" applyFill="1" applyBorder="1" applyAlignment="1">
      <alignment horizontal="center" vertical="center"/>
    </xf>
    <xf numFmtId="190" fontId="31" fillId="0" borderId="34" xfId="0" applyNumberFormat="1" applyFont="1" applyFill="1" applyBorder="1" applyAlignment="1">
      <alignment horizontal="center" vertical="center"/>
    </xf>
    <xf numFmtId="190" fontId="31" fillId="0" borderId="37" xfId="0" applyNumberFormat="1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left" vertical="top"/>
    </xf>
    <xf numFmtId="0" fontId="56" fillId="0" borderId="42" xfId="0" applyFont="1" applyFill="1" applyBorder="1" applyAlignment="1">
      <alignment horizontal="left" vertical="top"/>
    </xf>
    <xf numFmtId="190" fontId="31" fillId="0" borderId="43" xfId="0" applyNumberFormat="1" applyFont="1" applyFill="1" applyBorder="1" applyAlignment="1">
      <alignment horizontal="center" vertical="center"/>
    </xf>
    <xf numFmtId="190" fontId="31" fillId="0" borderId="36" xfId="0" applyNumberFormat="1" applyFont="1" applyFill="1" applyBorder="1" applyAlignment="1">
      <alignment horizontal="center" vertical="center"/>
    </xf>
    <xf numFmtId="190" fontId="31" fillId="0" borderId="4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194" fontId="9" fillId="0" borderId="0" xfId="0" applyNumberFormat="1" applyFont="1" applyBorder="1" applyAlignment="1">
      <alignment horizontal="center" wrapText="1"/>
    </xf>
    <xf numFmtId="190" fontId="9" fillId="0" borderId="0" xfId="0" applyNumberFormat="1" applyFont="1" applyBorder="1" applyAlignment="1">
      <alignment horizont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Border="1" applyAlignment="1">
      <alignment horizontal="left" vertical="center" wrapText="1"/>
    </xf>
    <xf numFmtId="188" fontId="2" fillId="0" borderId="25" xfId="0" applyNumberFormat="1" applyFont="1" applyFill="1" applyBorder="1" applyAlignment="1" applyProtection="1">
      <alignment horizontal="left" vertical="center"/>
      <protection/>
    </xf>
    <xf numFmtId="191" fontId="7" fillId="0" borderId="45" xfId="0" applyNumberFormat="1" applyFont="1" applyFill="1" applyBorder="1" applyAlignment="1" applyProtection="1">
      <alignment horizontal="center" vertical="center"/>
      <protection/>
    </xf>
    <xf numFmtId="189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>
      <alignment horizontal="right" vertical="center" wrapText="1"/>
    </xf>
    <xf numFmtId="190" fontId="7" fillId="0" borderId="47" xfId="0" applyNumberFormat="1" applyFont="1" applyFill="1" applyBorder="1" applyAlignment="1" applyProtection="1">
      <alignment horizontal="center" vertical="center"/>
      <protection/>
    </xf>
    <xf numFmtId="190" fontId="7" fillId="0" borderId="48" xfId="0" applyNumberFormat="1" applyFont="1" applyFill="1" applyBorder="1" applyAlignment="1" applyProtection="1">
      <alignment horizontal="center" vertical="center"/>
      <protection/>
    </xf>
    <xf numFmtId="191" fontId="7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189" fontId="2" fillId="0" borderId="37" xfId="0" applyNumberFormat="1" applyFont="1" applyFill="1" applyBorder="1" applyAlignment="1" applyProtection="1">
      <alignment horizontal="center" vertical="center"/>
      <protection/>
    </xf>
    <xf numFmtId="188" fontId="7" fillId="0" borderId="32" xfId="0" applyNumberFormat="1" applyFont="1" applyFill="1" applyBorder="1" applyAlignment="1" applyProtection="1">
      <alignment horizontal="center" vertical="center"/>
      <protection/>
    </xf>
    <xf numFmtId="188" fontId="7" fillId="0" borderId="33" xfId="0" applyNumberFormat="1" applyFont="1" applyFill="1" applyBorder="1" applyAlignment="1" applyProtection="1">
      <alignment horizontal="center" vertical="center"/>
      <protection/>
    </xf>
    <xf numFmtId="189" fontId="2" fillId="0" borderId="31" xfId="0" applyNumberFormat="1" applyFont="1" applyFill="1" applyBorder="1" applyAlignment="1" applyProtection="1">
      <alignment horizontal="center" vertical="center"/>
      <protection/>
    </xf>
    <xf numFmtId="188" fontId="7" fillId="0" borderId="52" xfId="0" applyNumberFormat="1" applyFont="1" applyFill="1" applyBorder="1" applyAlignment="1" applyProtection="1">
      <alignment horizontal="center" vertical="center"/>
      <protection/>
    </xf>
    <xf numFmtId="1" fontId="2" fillId="0" borderId="50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90" fontId="13" fillId="0" borderId="48" xfId="0" applyNumberFormat="1" applyFont="1" applyFill="1" applyBorder="1" applyAlignment="1">
      <alignment horizontal="center" vertical="center" wrapText="1"/>
    </xf>
    <xf numFmtId="190" fontId="13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191" fontId="7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vertical="center" wrapText="1"/>
    </xf>
    <xf numFmtId="49" fontId="31" fillId="0" borderId="14" xfId="0" applyNumberFormat="1" applyFont="1" applyFill="1" applyBorder="1" applyAlignment="1">
      <alignment horizontal="left" vertical="center" wrapText="1"/>
    </xf>
    <xf numFmtId="49" fontId="31" fillId="0" borderId="14" xfId="0" applyNumberFormat="1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91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190" fontId="7" fillId="0" borderId="31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93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189" fontId="2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1" fontId="7" fillId="24" borderId="61" xfId="0" applyNumberFormat="1" applyFont="1" applyFill="1" applyBorder="1" applyAlignment="1" applyProtection="1">
      <alignment horizontal="center" vertical="center"/>
      <protection hidden="1"/>
    </xf>
    <xf numFmtId="189" fontId="2" fillId="0" borderId="64" xfId="0" applyNumberFormat="1" applyFont="1" applyFill="1" applyBorder="1" applyAlignment="1" applyProtection="1">
      <alignment horizontal="center" vertical="center"/>
      <protection/>
    </xf>
    <xf numFmtId="190" fontId="7" fillId="0" borderId="65" xfId="0" applyNumberFormat="1" applyFont="1" applyFill="1" applyBorder="1" applyAlignment="1" applyProtection="1">
      <alignment horizontal="center" vertical="center"/>
      <protection/>
    </xf>
    <xf numFmtId="189" fontId="7" fillId="0" borderId="31" xfId="0" applyNumberFormat="1" applyFont="1" applyFill="1" applyBorder="1" applyAlignment="1" applyProtection="1">
      <alignment horizontal="center" vertical="center"/>
      <protection/>
    </xf>
    <xf numFmtId="0" fontId="31" fillId="0" borderId="38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94" fontId="7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193" fontId="2" fillId="0" borderId="0" xfId="57" applyNumberFormat="1" applyFont="1" applyFill="1" applyBorder="1" applyAlignment="1" applyProtection="1">
      <alignment vertical="center"/>
      <protection locked="0"/>
    </xf>
    <xf numFmtId="194" fontId="7" fillId="0" borderId="0" xfId="0" applyNumberFormat="1" applyFont="1" applyFill="1" applyBorder="1" applyAlignment="1" applyProtection="1">
      <alignment horizontal="center" vertical="center" wrapText="1"/>
      <protection/>
    </xf>
    <xf numFmtId="196" fontId="9" fillId="0" borderId="0" xfId="0" applyNumberFormat="1" applyFont="1" applyBorder="1" applyAlignment="1">
      <alignment horizontal="center" wrapText="1"/>
    </xf>
    <xf numFmtId="1" fontId="30" fillId="0" borderId="66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31" fillId="0" borderId="19" xfId="0" applyNumberFormat="1" applyFont="1" applyFill="1" applyBorder="1" applyAlignment="1" applyProtection="1">
      <alignment vertical="center"/>
      <protection/>
    </xf>
    <xf numFmtId="1" fontId="30" fillId="0" borderId="10" xfId="0" applyNumberFormat="1" applyFont="1" applyFill="1" applyBorder="1" applyAlignment="1" applyProtection="1">
      <alignment horizontal="center" vertical="center"/>
      <protection/>
    </xf>
    <xf numFmtId="1" fontId="14" fillId="0" borderId="10" xfId="0" applyNumberFormat="1" applyFont="1" applyFill="1" applyBorder="1" applyAlignment="1">
      <alignment horizontal="center" vertical="center" wrapText="1"/>
    </xf>
    <xf numFmtId="1" fontId="31" fillId="0" borderId="6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67" xfId="0" applyNumberFormat="1" applyFont="1" applyBorder="1" applyAlignment="1">
      <alignment horizontal="center" vertical="center" wrapText="1"/>
    </xf>
    <xf numFmtId="1" fontId="2" fillId="0" borderId="66" xfId="0" applyNumberFormat="1" applyFont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30" fillId="0" borderId="19" xfId="0" applyNumberFormat="1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1" fontId="30" fillId="0" borderId="19" xfId="0" applyNumberFormat="1" applyFont="1" applyFill="1" applyBorder="1" applyAlignment="1">
      <alignment horizontal="center" vertical="center" wrapText="1"/>
    </xf>
    <xf numFmtId="1" fontId="31" fillId="0" borderId="19" xfId="0" applyNumberFormat="1" applyFont="1" applyFill="1" applyBorder="1" applyAlignment="1">
      <alignment horizontal="center" vertical="center" wrapText="1"/>
    </xf>
    <xf numFmtId="1" fontId="30" fillId="0" borderId="19" xfId="0" applyNumberFormat="1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67" xfId="0" applyNumberFormat="1" applyFont="1" applyFill="1" applyBorder="1" applyAlignment="1">
      <alignment horizontal="center" vertical="center" wrapText="1"/>
    </xf>
    <xf numFmtId="1" fontId="2" fillId="0" borderId="66" xfId="0" applyNumberFormat="1" applyFont="1" applyFill="1" applyBorder="1" applyAlignment="1">
      <alignment horizontal="center" vertical="center" wrapText="1"/>
    </xf>
    <xf numFmtId="3" fontId="7" fillId="0" borderId="61" xfId="0" applyNumberFormat="1" applyFont="1" applyFill="1" applyBorder="1" applyAlignment="1">
      <alignment horizontal="center" vertical="center" wrapText="1"/>
    </xf>
    <xf numFmtId="3" fontId="2" fillId="0" borderId="62" xfId="0" applyNumberFormat="1" applyFont="1" applyFill="1" applyBorder="1" applyAlignment="1">
      <alignment horizontal="center" vertical="center" wrapText="1"/>
    </xf>
    <xf numFmtId="3" fontId="2" fillId="0" borderId="63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190" fontId="31" fillId="0" borderId="48" xfId="0" applyNumberFormat="1" applyFont="1" applyFill="1" applyBorder="1" applyAlignment="1" applyProtection="1">
      <alignment horizontal="center" vertical="center"/>
      <protection/>
    </xf>
    <xf numFmtId="190" fontId="7" fillId="0" borderId="54" xfId="0" applyNumberFormat="1" applyFont="1" applyFill="1" applyBorder="1" applyAlignment="1" applyProtection="1">
      <alignment horizontal="center" vertical="center"/>
      <protection/>
    </xf>
    <xf numFmtId="190" fontId="7" fillId="0" borderId="25" xfId="0" applyNumberFormat="1" applyFont="1" applyFill="1" applyBorder="1" applyAlignment="1" applyProtection="1">
      <alignment horizontal="center" vertical="center"/>
      <protection/>
    </xf>
    <xf numFmtId="190" fontId="13" fillId="0" borderId="25" xfId="0" applyNumberFormat="1" applyFont="1" applyFill="1" applyBorder="1" applyAlignment="1" applyProtection="1">
      <alignment horizontal="center" vertical="center"/>
      <protection/>
    </xf>
    <xf numFmtId="190" fontId="31" fillId="0" borderId="25" xfId="0" applyNumberFormat="1" applyFont="1" applyFill="1" applyBorder="1" applyAlignment="1" applyProtection="1">
      <alignment horizontal="center" vertical="center"/>
      <protection/>
    </xf>
    <xf numFmtId="191" fontId="13" fillId="0" borderId="13" xfId="0" applyNumberFormat="1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89" fontId="7" fillId="0" borderId="49" xfId="0" applyNumberFormat="1" applyFont="1" applyFill="1" applyBorder="1" applyAlignment="1" applyProtection="1">
      <alignment horizontal="center" vertical="center"/>
      <protection/>
    </xf>
    <xf numFmtId="189" fontId="7" fillId="0" borderId="29" xfId="0" applyNumberFormat="1" applyFont="1" applyFill="1" applyBorder="1" applyAlignment="1" applyProtection="1">
      <alignment horizontal="center" vertical="center"/>
      <protection/>
    </xf>
    <xf numFmtId="189" fontId="13" fillId="0" borderId="13" xfId="0" applyNumberFormat="1" applyFont="1" applyFill="1" applyBorder="1" applyAlignment="1" applyProtection="1">
      <alignment horizontal="center" vertical="center"/>
      <protection/>
    </xf>
    <xf numFmtId="189" fontId="2" fillId="0" borderId="13" xfId="0" applyNumberFormat="1" applyFont="1" applyFill="1" applyBorder="1" applyAlignment="1">
      <alignment horizontal="center" vertical="center" wrapText="1"/>
    </xf>
    <xf numFmtId="189" fontId="7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3" fontId="57" fillId="0" borderId="37" xfId="0" applyNumberFormat="1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90" fontId="7" fillId="0" borderId="25" xfId="0" applyNumberFormat="1" applyFont="1" applyBorder="1" applyAlignment="1">
      <alignment horizontal="center" vertical="center"/>
    </xf>
    <xf numFmtId="190" fontId="7" fillId="0" borderId="25" xfId="0" applyNumberFormat="1" applyFont="1" applyFill="1" applyBorder="1" applyAlignment="1">
      <alignment horizontal="center" vertical="center"/>
    </xf>
    <xf numFmtId="190" fontId="13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left" vertical="center"/>
      <protection/>
    </xf>
    <xf numFmtId="49" fontId="2" fillId="0" borderId="26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Fill="1" applyBorder="1" applyAlignment="1" applyProtection="1">
      <alignment horizontal="left" vertical="center"/>
      <protection/>
    </xf>
    <xf numFmtId="189" fontId="2" fillId="0" borderId="25" xfId="0" applyNumberFormat="1" applyFont="1" applyFill="1" applyBorder="1" applyAlignment="1" applyProtection="1">
      <alignment horizontal="left" vertical="center"/>
      <protection/>
    </xf>
    <xf numFmtId="189" fontId="2" fillId="0" borderId="68" xfId="0" applyNumberFormat="1" applyFont="1" applyFill="1" applyBorder="1" applyAlignment="1" applyProtection="1">
      <alignment horizontal="left" vertical="center"/>
      <protection/>
    </xf>
    <xf numFmtId="49" fontId="2" fillId="0" borderId="56" xfId="0" applyNumberFormat="1" applyFont="1" applyBorder="1" applyAlignment="1">
      <alignment horizontal="left" vertical="center" wrapText="1"/>
    </xf>
    <xf numFmtId="49" fontId="2" fillId="0" borderId="69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194" fontId="13" fillId="0" borderId="13" xfId="0" applyNumberFormat="1" applyFont="1" applyFill="1" applyBorder="1" applyAlignment="1" applyProtection="1">
      <alignment horizontal="center" vertical="center"/>
      <protection/>
    </xf>
    <xf numFmtId="196" fontId="13" fillId="0" borderId="13" xfId="0" applyNumberFormat="1" applyFont="1" applyFill="1" applyBorder="1" applyAlignment="1" applyProtection="1">
      <alignment horizontal="center" vertical="center"/>
      <protection/>
    </xf>
    <xf numFmtId="190" fontId="58" fillId="0" borderId="13" xfId="0" applyNumberFormat="1" applyFont="1" applyFill="1" applyBorder="1" applyAlignment="1" applyProtection="1">
      <alignment horizontal="center" vertical="center"/>
      <protection/>
    </xf>
    <xf numFmtId="1" fontId="13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23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189" fontId="13" fillId="0" borderId="22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>
      <alignment horizontal="center" vertical="center" wrapText="1"/>
    </xf>
    <xf numFmtId="189" fontId="55" fillId="0" borderId="22" xfId="0" applyNumberFormat="1" applyFont="1" applyFill="1" applyBorder="1" applyAlignment="1" applyProtection="1">
      <alignment horizontal="center" vertical="center"/>
      <protection/>
    </xf>
    <xf numFmtId="189" fontId="30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9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horizontal="center" vertical="center" wrapText="1"/>
    </xf>
    <xf numFmtId="188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vertical="center" wrapText="1"/>
    </xf>
    <xf numFmtId="189" fontId="30" fillId="0" borderId="17" xfId="0" applyNumberFormat="1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188" fontId="30" fillId="0" borderId="17" xfId="0" applyNumberFormat="1" applyFont="1" applyFill="1" applyBorder="1" applyAlignment="1" applyProtection="1">
      <alignment horizontal="center" vertical="center"/>
      <protection/>
    </xf>
    <xf numFmtId="0" fontId="30" fillId="0" borderId="12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88" fontId="30" fillId="0" borderId="10" xfId="0" applyNumberFormat="1" applyFont="1" applyFill="1" applyBorder="1" applyAlignment="1" applyProtection="1">
      <alignment vertical="center"/>
      <protection/>
    </xf>
    <xf numFmtId="188" fontId="30" fillId="0" borderId="17" xfId="0" applyNumberFormat="1" applyFont="1" applyFill="1" applyBorder="1" applyAlignment="1" applyProtection="1">
      <alignment vertical="center"/>
      <protection/>
    </xf>
    <xf numFmtId="189" fontId="55" fillId="0" borderId="17" xfId="0" applyNumberFormat="1" applyFont="1" applyFill="1" applyBorder="1" applyAlignment="1" applyProtection="1">
      <alignment horizontal="center" vertical="center"/>
      <protection/>
    </xf>
    <xf numFmtId="0" fontId="30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189" fontId="55" fillId="0" borderId="28" xfId="0" applyNumberFormat="1" applyFont="1" applyFill="1" applyBorder="1" applyAlignment="1" applyProtection="1">
      <alignment horizontal="center" vertical="center"/>
      <protection/>
    </xf>
    <xf numFmtId="189" fontId="30" fillId="0" borderId="11" xfId="0" applyNumberFormat="1" applyFont="1" applyFill="1" applyBorder="1" applyAlignment="1" applyProtection="1">
      <alignment horizontal="center" vertical="center"/>
      <protection/>
    </xf>
    <xf numFmtId="191" fontId="30" fillId="0" borderId="28" xfId="0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>
      <alignment horizontal="right" vertical="center" wrapText="1"/>
    </xf>
    <xf numFmtId="49" fontId="2" fillId="0" borderId="56" xfId="0" applyNumberFormat="1" applyFont="1" applyFill="1" applyBorder="1" applyAlignment="1">
      <alignment horizontal="left" vertical="center" wrapText="1"/>
    </xf>
    <xf numFmtId="0" fontId="7" fillId="0" borderId="70" xfId="0" applyFont="1" applyFill="1" applyBorder="1" applyAlignment="1" applyProtection="1">
      <alignment horizontal="right" vertical="center" wrapText="1"/>
      <protection hidden="1"/>
    </xf>
    <xf numFmtId="0" fontId="7" fillId="0" borderId="71" xfId="0" applyFont="1" applyFill="1" applyBorder="1" applyAlignment="1" applyProtection="1">
      <alignment horizontal="right" vertical="center" wrapText="1"/>
      <protection hidden="1"/>
    </xf>
    <xf numFmtId="0" fontId="2" fillId="0" borderId="71" xfId="0" applyFont="1" applyFill="1" applyBorder="1" applyAlignment="1" applyProtection="1">
      <alignment horizontal="center" vertical="center" wrapText="1"/>
      <protection hidden="1"/>
    </xf>
    <xf numFmtId="188" fontId="2" fillId="0" borderId="71" xfId="0" applyNumberFormat="1" applyFont="1" applyFill="1" applyBorder="1" applyAlignment="1" applyProtection="1">
      <alignment horizontal="center" vertical="center" wrapText="1"/>
      <protection hidden="1"/>
    </xf>
    <xf numFmtId="191" fontId="7" fillId="0" borderId="71" xfId="0" applyNumberFormat="1" applyFont="1" applyFill="1" applyBorder="1" applyAlignment="1" applyProtection="1">
      <alignment horizontal="center" vertical="center"/>
      <protection hidden="1"/>
    </xf>
    <xf numFmtId="189" fontId="7" fillId="0" borderId="0" xfId="0" applyNumberFormat="1" applyFont="1" applyFill="1" applyBorder="1" applyAlignment="1" applyProtection="1">
      <alignment horizontal="center" vertical="center"/>
      <protection hidden="1"/>
    </xf>
    <xf numFmtId="191" fontId="7" fillId="0" borderId="0" xfId="0" applyNumberFormat="1" applyFont="1" applyFill="1" applyBorder="1" applyAlignment="1" applyProtection="1">
      <alignment horizontal="center" vertical="center"/>
      <protection hidden="1"/>
    </xf>
    <xf numFmtId="191" fontId="7" fillId="0" borderId="72" xfId="0" applyNumberFormat="1" applyFont="1" applyFill="1" applyBorder="1" applyAlignment="1" applyProtection="1">
      <alignment horizontal="center" vertical="center"/>
      <protection hidden="1"/>
    </xf>
    <xf numFmtId="49" fontId="2" fillId="0" borderId="25" xfId="0" applyNumberFormat="1" applyFont="1" applyFill="1" applyBorder="1" applyAlignment="1" applyProtection="1">
      <alignment horizontal="left" vertical="center"/>
      <protection locked="0"/>
    </xf>
    <xf numFmtId="1" fontId="7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189" fontId="10" fillId="0" borderId="34" xfId="0" applyNumberFormat="1" applyFont="1" applyFill="1" applyBorder="1" applyAlignment="1" applyProtection="1">
      <alignment horizontal="center" vertical="center"/>
      <protection hidden="1"/>
    </xf>
    <xf numFmtId="191" fontId="7" fillId="0" borderId="38" xfId="0" applyNumberFormat="1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1" fontId="2" fillId="0" borderId="73" xfId="0" applyNumberFormat="1" applyFont="1" applyFill="1" applyBorder="1" applyAlignment="1" applyProtection="1">
      <alignment horizontal="center" vertical="center" wrapText="1"/>
      <protection hidden="1"/>
    </xf>
    <xf numFmtId="188" fontId="2" fillId="0" borderId="34" xfId="0" applyNumberFormat="1" applyFont="1" applyFill="1" applyBorder="1" applyAlignment="1" applyProtection="1">
      <alignment horizontal="center" vertical="center" wrapText="1"/>
      <protection hidden="1"/>
    </xf>
    <xf numFmtId="188" fontId="2" fillId="0" borderId="64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74" xfId="0" applyNumberFormat="1" applyFont="1" applyFill="1" applyBorder="1" applyAlignment="1">
      <alignment vertical="center" wrapText="1"/>
    </xf>
    <xf numFmtId="0" fontId="2" fillId="0" borderId="6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7" xfId="0" applyNumberFormat="1" applyFont="1" applyFill="1" applyBorder="1" applyAlignment="1" applyProtection="1">
      <alignment horizontal="center" vertical="center"/>
      <protection/>
    </xf>
    <xf numFmtId="0" fontId="28" fillId="0" borderId="31" xfId="0" applyFont="1" applyBorder="1" applyAlignment="1">
      <alignment horizontal="center" wrapText="1"/>
    </xf>
    <xf numFmtId="0" fontId="28" fillId="0" borderId="34" xfId="0" applyFont="1" applyBorder="1" applyAlignment="1">
      <alignment horizontal="center" wrapText="1"/>
    </xf>
    <xf numFmtId="0" fontId="21" fillId="0" borderId="34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28" fillId="0" borderId="32" xfId="0" applyFont="1" applyBorder="1" applyAlignment="1">
      <alignment horizontal="center" wrapText="1"/>
    </xf>
    <xf numFmtId="190" fontId="21" fillId="0" borderId="32" xfId="0" applyNumberFormat="1" applyFont="1" applyBorder="1" applyAlignment="1">
      <alignment horizont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49" fontId="30" fillId="24" borderId="27" xfId="0" applyNumberFormat="1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189" fontId="10" fillId="24" borderId="22" xfId="0" applyNumberFormat="1" applyFont="1" applyFill="1" applyBorder="1" applyAlignment="1" applyProtection="1">
      <alignment horizontal="center" vertical="center"/>
      <protection/>
    </xf>
    <xf numFmtId="19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center" vertical="center"/>
    </xf>
    <xf numFmtId="49" fontId="31" fillId="24" borderId="27" xfId="0" applyNumberFormat="1" applyFont="1" applyFill="1" applyBorder="1" applyAlignment="1">
      <alignment horizontal="right" vertical="center" wrapText="1"/>
    </xf>
    <xf numFmtId="0" fontId="2" fillId="24" borderId="19" xfId="0" applyFont="1" applyFill="1" applyBorder="1" applyAlignment="1">
      <alignment horizontal="center" vertical="center" wrapText="1"/>
    </xf>
    <xf numFmtId="191" fontId="7" fillId="24" borderId="25" xfId="0" applyNumberFormat="1" applyFont="1" applyFill="1" applyBorder="1" applyAlignment="1" applyProtection="1">
      <alignment horizontal="center" vertical="center"/>
      <protection/>
    </xf>
    <xf numFmtId="1" fontId="7" fillId="24" borderId="12" xfId="0" applyNumberFormat="1" applyFont="1" applyFill="1" applyBorder="1" applyAlignment="1">
      <alignment horizontal="center" vertical="center"/>
    </xf>
    <xf numFmtId="49" fontId="31" fillId="24" borderId="14" xfId="0" applyNumberFormat="1" applyFont="1" applyFill="1" applyBorder="1" applyAlignment="1">
      <alignment horizontal="right" vertical="center" wrapText="1"/>
    </xf>
    <xf numFmtId="0" fontId="7" fillId="24" borderId="19" xfId="0" applyFont="1" applyFill="1" applyBorder="1" applyAlignment="1">
      <alignment horizontal="center" vertical="center" wrapText="1"/>
    </xf>
    <xf numFmtId="189" fontId="2" fillId="24" borderId="22" xfId="0" applyNumberFormat="1" applyFont="1" applyFill="1" applyBorder="1" applyAlignment="1" applyProtection="1">
      <alignment horizontal="center" vertical="center"/>
      <protection/>
    </xf>
    <xf numFmtId="189" fontId="13" fillId="24" borderId="22" xfId="0" applyNumberFormat="1" applyFont="1" applyFill="1" applyBorder="1" applyAlignment="1" applyProtection="1">
      <alignment horizontal="center" vertical="center"/>
      <protection/>
    </xf>
    <xf numFmtId="0" fontId="2" fillId="24" borderId="17" xfId="0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vertical="center" wrapText="1"/>
    </xf>
    <xf numFmtId="49" fontId="2" fillId="24" borderId="19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22" xfId="0" applyNumberFormat="1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22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left" vertical="center" wrapText="1"/>
    </xf>
    <xf numFmtId="49" fontId="7" fillId="24" borderId="14" xfId="0" applyNumberFormat="1" applyFont="1" applyFill="1" applyBorder="1" applyAlignment="1">
      <alignment horizontal="right" vertical="center" wrapText="1"/>
    </xf>
    <xf numFmtId="49" fontId="30" fillId="24" borderId="19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22" xfId="0" applyFont="1" applyFill="1" applyBorder="1" applyAlignment="1">
      <alignment horizontal="center" vertical="center" wrapText="1"/>
    </xf>
    <xf numFmtId="0" fontId="30" fillId="24" borderId="12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49" fontId="2" fillId="24" borderId="51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 applyProtection="1">
      <alignment horizontal="center" vertical="center"/>
      <protection/>
    </xf>
    <xf numFmtId="190" fontId="7" fillId="24" borderId="13" xfId="0" applyNumberFormat="1" applyFont="1" applyFill="1" applyBorder="1" applyAlignment="1" applyProtection="1">
      <alignment horizontal="center" vertical="center"/>
      <protection/>
    </xf>
    <xf numFmtId="190" fontId="7" fillId="24" borderId="38" xfId="0" applyNumberFormat="1" applyFont="1" applyFill="1" applyBorder="1" applyAlignment="1" applyProtection="1">
      <alignment horizontal="center" vertical="center"/>
      <protection/>
    </xf>
    <xf numFmtId="0" fontId="2" fillId="24" borderId="60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190" fontId="2" fillId="24" borderId="13" xfId="0" applyNumberFormat="1" applyFont="1" applyFill="1" applyBorder="1" applyAlignment="1" applyProtection="1">
      <alignment horizontal="center" vertical="center"/>
      <protection/>
    </xf>
    <xf numFmtId="1" fontId="7" fillId="24" borderId="51" xfId="0" applyNumberFormat="1" applyFont="1" applyFill="1" applyBorder="1" applyAlignment="1">
      <alignment horizontal="center" vertical="center"/>
    </xf>
    <xf numFmtId="1" fontId="7" fillId="24" borderId="46" xfId="0" applyNumberFormat="1" applyFont="1" applyFill="1" applyBorder="1" applyAlignment="1">
      <alignment horizontal="center" vertical="center"/>
    </xf>
    <xf numFmtId="1" fontId="7" fillId="24" borderId="75" xfId="0" applyNumberFormat="1" applyFont="1" applyFill="1" applyBorder="1" applyAlignment="1">
      <alignment horizontal="center" vertical="center"/>
    </xf>
    <xf numFmtId="0" fontId="2" fillId="24" borderId="31" xfId="0" applyNumberFormat="1" applyFont="1" applyFill="1" applyBorder="1" applyAlignment="1">
      <alignment horizontal="center" vertical="center" wrapText="1"/>
    </xf>
    <xf numFmtId="0" fontId="2" fillId="24" borderId="34" xfId="0" applyNumberFormat="1" applyFont="1" applyFill="1" applyBorder="1" applyAlignment="1">
      <alignment horizontal="center" vertical="center" wrapText="1"/>
    </xf>
    <xf numFmtId="0" fontId="2" fillId="24" borderId="37" xfId="0" applyNumberFormat="1" applyFont="1" applyFill="1" applyBorder="1" applyAlignment="1">
      <alignment horizontal="center" vertical="center" wrapText="1"/>
    </xf>
    <xf numFmtId="0" fontId="2" fillId="24" borderId="41" xfId="0" applyNumberFormat="1" applyFont="1" applyFill="1" applyBorder="1" applyAlignment="1">
      <alignment horizontal="center" vertical="center" wrapText="1"/>
    </xf>
    <xf numFmtId="1" fontId="7" fillId="24" borderId="30" xfId="0" applyNumberFormat="1" applyFont="1" applyFill="1" applyBorder="1" applyAlignment="1" applyProtection="1">
      <alignment horizontal="center" vertical="center"/>
      <protection/>
    </xf>
    <xf numFmtId="1" fontId="7" fillId="24" borderId="13" xfId="0" applyNumberFormat="1" applyFont="1" applyFill="1" applyBorder="1" applyAlignment="1" applyProtection="1">
      <alignment horizontal="center" vertical="center"/>
      <protection/>
    </xf>
    <xf numFmtId="0" fontId="7" fillId="24" borderId="12" xfId="0" applyNumberFormat="1" applyFont="1" applyFill="1" applyBorder="1" applyAlignment="1" applyProtection="1">
      <alignment horizontal="center" vertical="center"/>
      <protection/>
    </xf>
    <xf numFmtId="0" fontId="7" fillId="24" borderId="10" xfId="0" applyNumberFormat="1" applyFont="1" applyFill="1" applyBorder="1" applyAlignment="1" applyProtection="1">
      <alignment horizontal="center" vertical="center"/>
      <protection/>
    </xf>
    <xf numFmtId="0" fontId="7" fillId="24" borderId="22" xfId="0" applyNumberFormat="1" applyFont="1" applyFill="1" applyBorder="1" applyAlignment="1" applyProtection="1">
      <alignment horizontal="center" vertical="center"/>
      <protection/>
    </xf>
    <xf numFmtId="190" fontId="2" fillId="24" borderId="25" xfId="0" applyNumberFormat="1" applyFont="1" applyFill="1" applyBorder="1" applyAlignment="1" applyProtection="1">
      <alignment horizontal="center" vertical="center"/>
      <protection/>
    </xf>
    <xf numFmtId="189" fontId="10" fillId="24" borderId="10" xfId="0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2" fillId="24" borderId="27" xfId="0" applyNumberFormat="1" applyFont="1" applyFill="1" applyBorder="1" applyAlignment="1" applyProtection="1">
      <alignment horizontal="left" vertical="center" wrapText="1"/>
      <protection/>
    </xf>
    <xf numFmtId="190" fontId="2" fillId="24" borderId="26" xfId="0" applyNumberFormat="1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49" fontId="30" fillId="24" borderId="21" xfId="0" applyNumberFormat="1" applyFont="1" applyFill="1" applyBorder="1" applyAlignment="1">
      <alignment horizontal="left" vertical="center" wrapText="1"/>
    </xf>
    <xf numFmtId="0" fontId="7" fillId="24" borderId="15" xfId="0" applyFont="1" applyFill="1" applyBorder="1" applyAlignment="1">
      <alignment horizontal="center" vertical="center" wrapText="1"/>
    </xf>
    <xf numFmtId="189" fontId="10" fillId="24" borderId="24" xfId="0" applyNumberFormat="1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190" fontId="7" fillId="24" borderId="26" xfId="0" applyNumberFormat="1" applyFont="1" applyFill="1" applyBorder="1" applyAlignment="1" applyProtection="1">
      <alignment horizontal="center" vertical="center"/>
      <protection/>
    </xf>
    <xf numFmtId="49" fontId="30" fillId="0" borderId="27" xfId="0" applyNumberFormat="1" applyFont="1" applyFill="1" applyBorder="1" applyAlignment="1">
      <alignment horizontal="left" vertical="center" wrapText="1"/>
    </xf>
    <xf numFmtId="189" fontId="2" fillId="24" borderId="24" xfId="0" applyNumberFormat="1" applyFont="1" applyFill="1" applyBorder="1" applyAlignment="1" applyProtection="1">
      <alignment horizontal="center" vertical="center"/>
      <protection/>
    </xf>
    <xf numFmtId="49" fontId="31" fillId="24" borderId="76" xfId="0" applyNumberFormat="1" applyFont="1" applyFill="1" applyBorder="1" applyAlignment="1">
      <alignment horizontal="right" vertical="center" wrapText="1"/>
    </xf>
    <xf numFmtId="0" fontId="2" fillId="24" borderId="77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7" fillId="24" borderId="46" xfId="0" applyFont="1" applyFill="1" applyBorder="1" applyAlignment="1">
      <alignment horizontal="center" vertical="center" wrapText="1"/>
    </xf>
    <xf numFmtId="189" fontId="10" fillId="24" borderId="76" xfId="0" applyNumberFormat="1" applyFont="1" applyFill="1" applyBorder="1" applyAlignment="1" applyProtection="1">
      <alignment horizontal="center" vertical="center"/>
      <protection/>
    </xf>
    <xf numFmtId="190" fontId="7" fillId="24" borderId="68" xfId="0" applyNumberFormat="1" applyFont="1" applyFill="1" applyBorder="1" applyAlignment="1" applyProtection="1">
      <alignment horizontal="center" vertical="center"/>
      <protection/>
    </xf>
    <xf numFmtId="1" fontId="7" fillId="24" borderId="77" xfId="0" applyNumberFormat="1" applyFont="1" applyFill="1" applyBorder="1" applyAlignment="1">
      <alignment horizontal="center" vertical="center"/>
    </xf>
    <xf numFmtId="0" fontId="7" fillId="24" borderId="76" xfId="0" applyFont="1" applyFill="1" applyBorder="1" applyAlignment="1">
      <alignment horizontal="center" vertical="center" wrapText="1"/>
    </xf>
    <xf numFmtId="0" fontId="2" fillId="24" borderId="76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left" vertical="center"/>
    </xf>
    <xf numFmtId="0" fontId="18" fillId="0" borderId="79" xfId="0" applyFont="1" applyFill="1" applyBorder="1" applyAlignment="1">
      <alignment horizontal="left" vertical="center"/>
    </xf>
    <xf numFmtId="0" fontId="18" fillId="0" borderId="80" xfId="0" applyFont="1" applyFill="1" applyBorder="1" applyAlignment="1">
      <alignment horizontal="left" vertical="center"/>
    </xf>
    <xf numFmtId="190" fontId="2" fillId="24" borderId="0" xfId="0" applyNumberFormat="1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49" fontId="30" fillId="24" borderId="22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190" fontId="2" fillId="24" borderId="27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49" fontId="31" fillId="24" borderId="22" xfId="0" applyNumberFormat="1" applyFont="1" applyFill="1" applyBorder="1" applyAlignment="1">
      <alignment horizontal="right" vertical="center" wrapText="1"/>
    </xf>
    <xf numFmtId="190" fontId="7" fillId="24" borderId="27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19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 wrapText="1"/>
    </xf>
    <xf numFmtId="191" fontId="7" fillId="24" borderId="26" xfId="0" applyNumberFormat="1" applyFont="1" applyFill="1" applyBorder="1" applyAlignment="1" applyProtection="1">
      <alignment horizontal="center" vertical="center"/>
      <protection/>
    </xf>
    <xf numFmtId="1" fontId="7" fillId="24" borderId="16" xfId="0" applyNumberFormat="1" applyFont="1" applyFill="1" applyBorder="1" applyAlignment="1">
      <alignment horizontal="center" vertical="center"/>
    </xf>
    <xf numFmtId="49" fontId="2" fillId="24" borderId="66" xfId="0" applyNumberFormat="1" applyFont="1" applyFill="1" applyBorder="1" applyAlignment="1">
      <alignment horizontal="center" vertical="center" wrapText="1"/>
    </xf>
    <xf numFmtId="0" fontId="2" fillId="24" borderId="8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center" vertical="center" wrapText="1"/>
    </xf>
    <xf numFmtId="189" fontId="10" fillId="24" borderId="42" xfId="0" applyNumberFormat="1" applyFont="1" applyFill="1" applyBorder="1" applyAlignment="1" applyProtection="1">
      <alignment horizontal="center" vertical="center"/>
      <protection/>
    </xf>
    <xf numFmtId="191" fontId="7" fillId="24" borderId="43" xfId="0" applyNumberFormat="1" applyFont="1" applyFill="1" applyBorder="1" applyAlignment="1" applyProtection="1">
      <alignment horizontal="center" vertical="center"/>
      <protection/>
    </xf>
    <xf numFmtId="1" fontId="7" fillId="24" borderId="83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67" xfId="0" applyFont="1" applyFill="1" applyBorder="1" applyAlignment="1">
      <alignment horizontal="center" vertical="center" wrapText="1"/>
    </xf>
    <xf numFmtId="1" fontId="7" fillId="24" borderId="13" xfId="0" applyNumberFormat="1" applyFont="1" applyFill="1" applyBorder="1" applyAlignment="1">
      <alignment horizontal="center" vertical="center"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58" xfId="0" applyNumberFormat="1" applyFont="1" applyFill="1" applyBorder="1" applyAlignment="1">
      <alignment horizontal="center" vertical="center" wrapText="1"/>
    </xf>
    <xf numFmtId="49" fontId="31" fillId="24" borderId="72" xfId="0" applyNumberFormat="1" applyFont="1" applyFill="1" applyBorder="1" applyAlignment="1">
      <alignment horizontal="right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189" fontId="2" fillId="24" borderId="37" xfId="0" applyNumberFormat="1" applyFont="1" applyFill="1" applyBorder="1" applyAlignment="1" applyProtection="1">
      <alignment horizontal="center" vertical="center"/>
      <protection/>
    </xf>
    <xf numFmtId="191" fontId="7" fillId="24" borderId="13" xfId="0" applyNumberFormat="1" applyFont="1" applyFill="1" applyBorder="1" applyAlignment="1" applyProtection="1">
      <alignment horizontal="center" vertical="center"/>
      <protection/>
    </xf>
    <xf numFmtId="0" fontId="7" fillId="24" borderId="41" xfId="0" applyFont="1" applyFill="1" applyBorder="1" applyAlignment="1">
      <alignment horizontal="center" vertical="center" wrapText="1"/>
    </xf>
    <xf numFmtId="0" fontId="7" fillId="24" borderId="34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89" fontId="2" fillId="24" borderId="33" xfId="0" applyNumberFormat="1" applyFont="1" applyFill="1" applyBorder="1" applyAlignment="1" applyProtection="1">
      <alignment horizontal="center" vertical="center"/>
      <protection/>
    </xf>
    <xf numFmtId="0" fontId="7" fillId="24" borderId="16" xfId="0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 wrapText="1"/>
    </xf>
    <xf numFmtId="0" fontId="7" fillId="24" borderId="45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189" fontId="2" fillId="24" borderId="13" xfId="0" applyNumberFormat="1" applyFont="1" applyFill="1" applyBorder="1" applyAlignment="1" applyProtection="1">
      <alignment horizontal="center" vertical="center"/>
      <protection/>
    </xf>
    <xf numFmtId="189" fontId="7" fillId="0" borderId="71" xfId="0" applyNumberFormat="1" applyFont="1" applyFill="1" applyBorder="1" applyAlignment="1" applyProtection="1">
      <alignment horizontal="center" vertical="center"/>
      <protection hidden="1"/>
    </xf>
    <xf numFmtId="49" fontId="2" fillId="24" borderId="20" xfId="0" applyNumberFormat="1" applyFont="1" applyFill="1" applyBorder="1" applyAlignment="1">
      <alignment horizontal="center" vertical="center" wrapText="1"/>
    </xf>
    <xf numFmtId="49" fontId="2" fillId="24" borderId="84" xfId="0" applyNumberFormat="1" applyFont="1" applyFill="1" applyBorder="1" applyAlignment="1">
      <alignment vertical="center" wrapText="1"/>
    </xf>
    <xf numFmtId="0" fontId="2" fillId="24" borderId="85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189" fontId="2" fillId="24" borderId="50" xfId="0" applyNumberFormat="1" applyFont="1" applyFill="1" applyBorder="1" applyAlignment="1" applyProtection="1">
      <alignment horizontal="center" vertical="center"/>
      <protection/>
    </xf>
    <xf numFmtId="190" fontId="2" fillId="24" borderId="56" xfId="0" applyNumberFormat="1" applyFont="1" applyFill="1" applyBorder="1" applyAlignment="1" applyProtection="1">
      <alignment horizontal="center" vertical="center"/>
      <protection/>
    </xf>
    <xf numFmtId="0" fontId="7" fillId="24" borderId="44" xfId="0" applyFont="1" applyFill="1" applyBorder="1" applyAlignment="1">
      <alignment horizontal="center" vertical="center" wrapText="1"/>
    </xf>
    <xf numFmtId="0" fontId="7" fillId="24" borderId="50" xfId="0" applyFont="1" applyFill="1" applyBorder="1" applyAlignment="1">
      <alignment horizontal="center" vertical="center" wrapText="1"/>
    </xf>
    <xf numFmtId="0" fontId="7" fillId="24" borderId="85" xfId="0" applyFont="1" applyFill="1" applyBorder="1" applyAlignment="1">
      <alignment horizontal="center" vertical="center" wrapText="1"/>
    </xf>
    <xf numFmtId="0" fontId="2" fillId="24" borderId="50" xfId="0" applyFont="1" applyFill="1" applyBorder="1" applyAlignment="1">
      <alignment horizontal="center" vertical="center" wrapText="1"/>
    </xf>
    <xf numFmtId="49" fontId="2" fillId="24" borderId="24" xfId="0" applyNumberFormat="1" applyFont="1" applyFill="1" applyBorder="1" applyAlignment="1">
      <alignment horizontal="left" vertical="center" wrapText="1"/>
    </xf>
    <xf numFmtId="189" fontId="2" fillId="24" borderId="24" xfId="0" applyNumberFormat="1" applyFont="1" applyFill="1" applyBorder="1" applyAlignment="1" applyProtection="1">
      <alignment horizontal="center" vertical="center"/>
      <protection/>
    </xf>
    <xf numFmtId="190" fontId="2" fillId="24" borderId="86" xfId="0" applyNumberFormat="1" applyFont="1" applyFill="1" applyBorder="1" applyAlignment="1" applyProtection="1">
      <alignment horizontal="center" vertical="center"/>
      <protection/>
    </xf>
    <xf numFmtId="49" fontId="2" fillId="24" borderId="87" xfId="0" applyNumberFormat="1" applyFont="1" applyFill="1" applyBorder="1" applyAlignment="1">
      <alignment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89" fontId="2" fillId="24" borderId="22" xfId="0" applyNumberFormat="1" applyFont="1" applyFill="1" applyBorder="1" applyAlignment="1" applyProtection="1">
      <alignment horizontal="center" vertical="center"/>
      <protection/>
    </xf>
    <xf numFmtId="190" fontId="2" fillId="24" borderId="88" xfId="0" applyNumberFormat="1" applyFont="1" applyFill="1" applyBorder="1" applyAlignment="1" applyProtection="1">
      <alignment horizontal="center" vertical="center"/>
      <protection/>
    </xf>
    <xf numFmtId="49" fontId="2" fillId="24" borderId="22" xfId="0" applyNumberFormat="1" applyFont="1" applyFill="1" applyBorder="1" applyAlignment="1">
      <alignment horizontal="left" vertical="center" wrapText="1"/>
    </xf>
    <xf numFmtId="190" fontId="7" fillId="24" borderId="88" xfId="0" applyNumberFormat="1" applyFont="1" applyFill="1" applyBorder="1" applyAlignment="1" applyProtection="1">
      <alignment horizontal="center" vertical="center"/>
      <protection/>
    </xf>
    <xf numFmtId="0" fontId="7" fillId="24" borderId="83" xfId="0" applyFont="1" applyFill="1" applyBorder="1" applyAlignment="1">
      <alignment horizontal="center" vertical="center" wrapText="1"/>
    </xf>
    <xf numFmtId="0" fontId="2" fillId="24" borderId="22" xfId="0" applyNumberFormat="1" applyFont="1" applyFill="1" applyBorder="1" applyAlignment="1" applyProtection="1">
      <alignment horizontal="left" vertical="center"/>
      <protection/>
    </xf>
    <xf numFmtId="0" fontId="2" fillId="24" borderId="8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89" fontId="2" fillId="24" borderId="67" xfId="0" applyNumberFormat="1" applyFont="1" applyFill="1" applyBorder="1" applyAlignment="1" applyProtection="1">
      <alignment horizontal="center" vertical="center"/>
      <protection/>
    </xf>
    <xf numFmtId="190" fontId="7" fillId="24" borderId="89" xfId="0" applyNumberFormat="1" applyFont="1" applyFill="1" applyBorder="1" applyAlignment="1" applyProtection="1">
      <alignment horizontal="center" vertical="center"/>
      <protection/>
    </xf>
    <xf numFmtId="0" fontId="2" fillId="24" borderId="67" xfId="0" applyFont="1" applyFill="1" applyBorder="1" applyAlignment="1">
      <alignment horizontal="center" vertical="center" wrapText="1"/>
    </xf>
    <xf numFmtId="191" fontId="7" fillId="24" borderId="6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right" vertical="center"/>
      <protection/>
    </xf>
    <xf numFmtId="0" fontId="2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/>
    </xf>
    <xf numFmtId="0" fontId="2" fillId="0" borderId="62" xfId="0" applyFont="1" applyFill="1" applyBorder="1" applyAlignment="1" applyProtection="1">
      <alignment horizontal="center" vertical="center" wrapText="1"/>
      <protection hidden="1"/>
    </xf>
    <xf numFmtId="0" fontId="2" fillId="0" borderId="90" xfId="0" applyFont="1" applyFill="1" applyBorder="1" applyAlignment="1" applyProtection="1">
      <alignment horizontal="center" vertical="center" wrapText="1"/>
      <protection hidden="1"/>
    </xf>
    <xf numFmtId="1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191" fontId="13" fillId="0" borderId="61" xfId="0" applyNumberFormat="1" applyFont="1" applyFill="1" applyBorder="1" applyAlignment="1" applyProtection="1">
      <alignment horizontal="center" vertical="center"/>
      <protection hidden="1"/>
    </xf>
    <xf numFmtId="0" fontId="7" fillId="0" borderId="38" xfId="0" applyFont="1" applyFill="1" applyBorder="1" applyAlignment="1">
      <alignment horizontal="right" vertical="center" wrapText="1"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right" vertical="center"/>
      <protection/>
    </xf>
    <xf numFmtId="190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190" fontId="7" fillId="0" borderId="61" xfId="57" applyNumberFormat="1" applyFont="1" applyFill="1" applyBorder="1" applyAlignment="1" applyProtection="1">
      <alignment horizontal="center" vertical="center"/>
      <protection hidden="1"/>
    </xf>
    <xf numFmtId="190" fontId="7" fillId="0" borderId="62" xfId="57" applyNumberFormat="1" applyFont="1" applyFill="1" applyBorder="1" applyAlignment="1" applyProtection="1">
      <alignment horizontal="center" vertical="center"/>
      <protection hidden="1"/>
    </xf>
    <xf numFmtId="190" fontId="7" fillId="0" borderId="63" xfId="57" applyNumberFormat="1" applyFont="1" applyFill="1" applyBorder="1" applyAlignment="1" applyProtection="1">
      <alignment horizontal="center" vertical="center"/>
      <protection hidden="1"/>
    </xf>
    <xf numFmtId="0" fontId="2" fillId="0" borderId="19" xfId="57" applyNumberFormat="1" applyFont="1" applyFill="1" applyBorder="1" applyAlignment="1" applyProtection="1">
      <alignment horizontal="center" vertical="center"/>
      <protection hidden="1"/>
    </xf>
    <xf numFmtId="0" fontId="2" fillId="0" borderId="10" xfId="57" applyNumberFormat="1" applyFont="1" applyFill="1" applyBorder="1" applyAlignment="1" applyProtection="1">
      <alignment horizontal="center" vertical="center"/>
      <protection hidden="1"/>
    </xf>
    <xf numFmtId="0" fontId="2" fillId="0" borderId="22" xfId="57" applyNumberFormat="1" applyFont="1" applyFill="1" applyBorder="1" applyAlignment="1" applyProtection="1">
      <alignment horizontal="center" vertical="center"/>
      <protection hidden="1"/>
    </xf>
    <xf numFmtId="198" fontId="2" fillId="0" borderId="19" xfId="57" applyNumberFormat="1" applyFont="1" applyFill="1" applyBorder="1" applyAlignment="1" applyProtection="1">
      <alignment horizontal="center" vertical="center"/>
      <protection hidden="1"/>
    </xf>
    <xf numFmtId="198" fontId="2" fillId="0" borderId="10" xfId="57" applyNumberFormat="1" applyFont="1" applyFill="1" applyBorder="1" applyAlignment="1" applyProtection="1">
      <alignment horizontal="center" vertical="center"/>
      <protection hidden="1"/>
    </xf>
    <xf numFmtId="198" fontId="2" fillId="0" borderId="22" xfId="57" applyNumberFormat="1" applyFont="1" applyFill="1" applyBorder="1" applyAlignment="1" applyProtection="1">
      <alignment horizontal="center" vertical="center"/>
      <protection hidden="1"/>
    </xf>
    <xf numFmtId="188" fontId="2" fillId="0" borderId="51" xfId="57" applyNumberFormat="1" applyFont="1" applyFill="1" applyBorder="1" applyAlignment="1" applyProtection="1">
      <alignment horizontal="center" vertical="center"/>
      <protection hidden="1"/>
    </xf>
    <xf numFmtId="188" fontId="2" fillId="0" borderId="46" xfId="57" applyNumberFormat="1" applyFont="1" applyFill="1" applyBorder="1" applyAlignment="1" applyProtection="1">
      <alignment horizontal="center" vertical="center"/>
      <protection hidden="1"/>
    </xf>
    <xf numFmtId="188" fontId="2" fillId="0" borderId="76" xfId="57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18" fillId="0" borderId="13" xfId="0" applyFont="1" applyFill="1" applyBorder="1" applyAlignment="1">
      <alignment horizontal="left" vertical="top"/>
    </xf>
    <xf numFmtId="190" fontId="7" fillId="0" borderId="13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 applyProtection="1">
      <alignment horizontal="center" vertical="center"/>
      <protection/>
    </xf>
    <xf numFmtId="190" fontId="7" fillId="0" borderId="38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94" fontId="2" fillId="0" borderId="13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wrapText="1"/>
    </xf>
    <xf numFmtId="194" fontId="7" fillId="0" borderId="0" xfId="0" applyNumberFormat="1" applyFont="1" applyBorder="1" applyAlignment="1">
      <alignment horizontal="left" wrapText="1"/>
    </xf>
    <xf numFmtId="190" fontId="7" fillId="0" borderId="0" xfId="0" applyNumberFormat="1" applyFont="1" applyBorder="1" applyAlignment="1">
      <alignment horizontal="center" wrapText="1"/>
    </xf>
    <xf numFmtId="49" fontId="2" fillId="0" borderId="56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190" fontId="7" fillId="0" borderId="25" xfId="0" applyNumberFormat="1" applyFont="1" applyFill="1" applyBorder="1" applyAlignment="1" applyProtection="1">
      <alignment horizontal="center" vertical="center"/>
      <protection locked="0"/>
    </xf>
    <xf numFmtId="190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90" fontId="7" fillId="0" borderId="25" xfId="57" applyNumberFormat="1" applyFont="1" applyFill="1" applyBorder="1" applyAlignment="1" applyProtection="1">
      <alignment horizontal="center" vertical="center"/>
      <protection locked="0"/>
    </xf>
    <xf numFmtId="190" fontId="13" fillId="0" borderId="25" xfId="57" applyNumberFormat="1" applyFont="1" applyFill="1" applyBorder="1" applyAlignment="1" applyProtection="1">
      <alignment horizontal="center" vertical="center"/>
      <protection locked="0"/>
    </xf>
    <xf numFmtId="190" fontId="7" fillId="0" borderId="69" xfId="57" applyNumberFormat="1" applyFont="1" applyFill="1" applyBorder="1" applyAlignment="1" applyProtection="1">
      <alignment horizontal="center" vertical="center"/>
      <protection locked="0"/>
    </xf>
    <xf numFmtId="189" fontId="10" fillId="0" borderId="37" xfId="0" applyNumberFormat="1" applyFont="1" applyFill="1" applyBorder="1" applyAlignment="1" applyProtection="1">
      <alignment horizontal="center" vertical="center"/>
      <protection hidden="1"/>
    </xf>
    <xf numFmtId="191" fontId="13" fillId="0" borderId="65" xfId="0" applyNumberFormat="1" applyFont="1" applyFill="1" applyBorder="1" applyAlignment="1" applyProtection="1">
      <alignment horizontal="center" vertical="center"/>
      <protection hidden="1"/>
    </xf>
    <xf numFmtId="198" fontId="2" fillId="0" borderId="10" xfId="0" applyNumberFormat="1" applyFont="1" applyFill="1" applyBorder="1" applyAlignment="1" applyProtection="1">
      <alignment horizontal="center" vertical="center"/>
      <protection locked="0"/>
    </xf>
    <xf numFmtId="198" fontId="2" fillId="0" borderId="22" xfId="0" applyNumberFormat="1" applyFont="1" applyFill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198" fontId="2" fillId="0" borderId="10" xfId="0" applyNumberFormat="1" applyFont="1" applyFill="1" applyBorder="1" applyAlignment="1" applyProtection="1">
      <alignment horizontal="center" vertical="center"/>
      <protection hidden="1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93" fontId="7" fillId="0" borderId="10" xfId="57" applyNumberFormat="1" applyFont="1" applyFill="1" applyBorder="1" applyAlignment="1" applyProtection="1">
      <alignment horizontal="center" vertical="center" wrapText="1"/>
      <protection hidden="1"/>
    </xf>
    <xf numFmtId="1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198" fontId="2" fillId="0" borderId="19" xfId="0" applyNumberFormat="1" applyFont="1" applyFill="1" applyBorder="1" applyAlignment="1" applyProtection="1">
      <alignment horizontal="center" vertical="center"/>
      <protection locked="0"/>
    </xf>
    <xf numFmtId="198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198" fontId="10" fillId="0" borderId="51" xfId="0" applyNumberFormat="1" applyFont="1" applyFill="1" applyBorder="1" applyAlignment="1" applyProtection="1">
      <alignment horizontal="center" vertical="center"/>
      <protection locked="0"/>
    </xf>
    <xf numFmtId="198" fontId="10" fillId="0" borderId="46" xfId="0" applyNumberFormat="1" applyFont="1" applyFill="1" applyBorder="1" applyAlignment="1" applyProtection="1">
      <alignment horizontal="center" vertical="center"/>
      <protection locked="0"/>
    </xf>
    <xf numFmtId="198" fontId="2" fillId="0" borderId="46" xfId="0" applyNumberFormat="1" applyFont="1" applyFill="1" applyBorder="1" applyAlignment="1" applyProtection="1">
      <alignment horizontal="center" vertical="center"/>
      <protection locked="0"/>
    </xf>
    <xf numFmtId="198" fontId="2" fillId="0" borderId="76" xfId="0" applyNumberFormat="1" applyFont="1" applyFill="1" applyBorder="1" applyAlignment="1" applyProtection="1">
      <alignment horizontal="center" vertical="center"/>
      <protection locked="0"/>
    </xf>
    <xf numFmtId="1" fontId="14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14" fillId="0" borderId="37" xfId="0" applyFont="1" applyFill="1" applyBorder="1" applyAlignment="1" applyProtection="1">
      <alignment horizontal="center" vertical="center" wrapText="1"/>
      <protection hidden="1"/>
    </xf>
    <xf numFmtId="0" fontId="14" fillId="0" borderId="31" xfId="0" applyFont="1" applyFill="1" applyBorder="1" applyAlignment="1" applyProtection="1">
      <alignment horizontal="center" vertical="center" wrapText="1"/>
      <protection hidden="1"/>
    </xf>
    <xf numFmtId="1" fontId="14" fillId="0" borderId="7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6" xfId="0" applyFont="1" applyFill="1" applyBorder="1" applyAlignment="1" applyProtection="1">
      <alignment horizontal="center" vertical="center" wrapText="1"/>
      <protection hidden="1"/>
    </xf>
    <xf numFmtId="0" fontId="14" fillId="0" borderId="39" xfId="0" applyFont="1" applyFill="1" applyBorder="1" applyAlignment="1" applyProtection="1">
      <alignment horizontal="center" vertical="center" wrapText="1"/>
      <protection hidden="1"/>
    </xf>
    <xf numFmtId="0" fontId="14" fillId="0" borderId="73" xfId="0" applyFont="1" applyFill="1" applyBorder="1" applyAlignment="1" applyProtection="1">
      <alignment horizontal="center" vertical="center" wrapText="1"/>
      <protection hidden="1"/>
    </xf>
    <xf numFmtId="0" fontId="14" fillId="0" borderId="42" xfId="0" applyFont="1" applyFill="1" applyBorder="1" applyAlignment="1" applyProtection="1">
      <alignment horizontal="center" vertical="center" wrapText="1"/>
      <protection hidden="1"/>
    </xf>
    <xf numFmtId="194" fontId="58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2" xfId="0" applyFont="1" applyFill="1" applyBorder="1" applyAlignment="1" applyProtection="1">
      <alignment horizontal="center" vertical="center" wrapText="1"/>
      <protection hidden="1"/>
    </xf>
    <xf numFmtId="0" fontId="14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52" xfId="0" applyFont="1" applyFill="1" applyBorder="1" applyAlignment="1" applyProtection="1">
      <alignment horizontal="center" vertical="center" wrapText="1"/>
      <protection hidden="1"/>
    </xf>
    <xf numFmtId="188" fontId="2" fillId="0" borderId="37" xfId="0" applyNumberFormat="1" applyFont="1" applyFill="1" applyBorder="1" applyAlignment="1" applyProtection="1">
      <alignment horizontal="center" vertical="center" wrapText="1"/>
      <protection hidden="1"/>
    </xf>
    <xf numFmtId="194" fontId="58" fillId="0" borderId="71" xfId="0" applyNumberFormat="1" applyFont="1" applyFill="1" applyBorder="1" applyAlignment="1" applyProtection="1">
      <alignment horizontal="center" vertical="center"/>
      <protection hidden="1"/>
    </xf>
    <xf numFmtId="194" fontId="7" fillId="0" borderId="71" xfId="0" applyNumberFormat="1" applyFont="1" applyFill="1" applyBorder="1" applyAlignment="1" applyProtection="1">
      <alignment horizontal="center" vertical="center"/>
      <protection hidden="1"/>
    </xf>
    <xf numFmtId="194" fontId="7" fillId="0" borderId="91" xfId="0" applyNumberFormat="1" applyFont="1" applyFill="1" applyBorder="1" applyAlignment="1" applyProtection="1">
      <alignment horizontal="center" vertical="center"/>
      <protection hidden="1"/>
    </xf>
    <xf numFmtId="190" fontId="31" fillId="0" borderId="25" xfId="57" applyNumberFormat="1" applyFont="1" applyFill="1" applyBorder="1" applyAlignment="1" applyProtection="1">
      <alignment horizontal="center" vertical="center"/>
      <protection locked="0"/>
    </xf>
    <xf numFmtId="190" fontId="20" fillId="0" borderId="34" xfId="0" applyNumberFormat="1" applyFont="1" applyBorder="1" applyAlignment="1">
      <alignment horizontal="center" wrapText="1"/>
    </xf>
    <xf numFmtId="49" fontId="55" fillId="0" borderId="36" xfId="0" applyNumberFormat="1" applyFont="1" applyFill="1" applyBorder="1" applyAlignment="1">
      <alignment horizontal="right" vertical="center" wrapText="1"/>
    </xf>
    <xf numFmtId="190" fontId="55" fillId="0" borderId="43" xfId="0" applyNumberFormat="1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/>
    </xf>
    <xf numFmtId="1" fontId="16" fillId="0" borderId="32" xfId="0" applyNumberFormat="1" applyFont="1" applyBorder="1" applyAlignment="1">
      <alignment horizontal="center" wrapText="1"/>
    </xf>
    <xf numFmtId="196" fontId="7" fillId="0" borderId="61" xfId="0" applyNumberFormat="1" applyFont="1" applyFill="1" applyBorder="1" applyAlignment="1" applyProtection="1">
      <alignment horizontal="center" vertical="center"/>
      <protection hidden="1"/>
    </xf>
    <xf numFmtId="194" fontId="9" fillId="0" borderId="10" xfId="0" applyNumberFormat="1" applyFont="1" applyFill="1" applyBorder="1" applyAlignment="1" applyProtection="1">
      <alignment vertical="center"/>
      <protection/>
    </xf>
    <xf numFmtId="196" fontId="7" fillId="24" borderId="13" xfId="0" applyNumberFormat="1" applyFont="1" applyFill="1" applyBorder="1" applyAlignment="1" applyProtection="1">
      <alignment horizontal="center" vertical="center"/>
      <protection/>
    </xf>
    <xf numFmtId="0" fontId="19" fillId="0" borderId="46" xfId="0" applyFont="1" applyBorder="1" applyAlignment="1">
      <alignment/>
    </xf>
    <xf numFmtId="0" fontId="1" fillId="0" borderId="92" xfId="0" applyFont="1" applyBorder="1" applyAlignment="1">
      <alignment horizontal="center"/>
    </xf>
    <xf numFmtId="0" fontId="30" fillId="0" borderId="12" xfId="0" applyFont="1" applyFill="1" applyBorder="1" applyAlignment="1">
      <alignment vertical="center" wrapText="1"/>
    </xf>
    <xf numFmtId="0" fontId="30" fillId="0" borderId="83" xfId="0" applyFont="1" applyFill="1" applyBorder="1" applyAlignment="1">
      <alignment vertical="center" wrapText="1"/>
    </xf>
    <xf numFmtId="0" fontId="30" fillId="0" borderId="83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196" fontId="7" fillId="0" borderId="13" xfId="0" applyNumberFormat="1" applyFont="1" applyFill="1" applyBorder="1" applyAlignment="1" applyProtection="1">
      <alignment horizontal="center" vertical="center"/>
      <protection hidden="1"/>
    </xf>
    <xf numFmtId="190" fontId="31" fillId="0" borderId="19" xfId="0" applyNumberFormat="1" applyFont="1" applyFill="1" applyBorder="1" applyAlignment="1">
      <alignment horizontal="center" vertical="center" wrapText="1"/>
    </xf>
    <xf numFmtId="190" fontId="31" fillId="0" borderId="10" xfId="0" applyNumberFormat="1" applyFont="1" applyFill="1" applyBorder="1" applyAlignment="1">
      <alignment horizontal="center" vertical="center" wrapText="1"/>
    </xf>
    <xf numFmtId="190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left" vertical="center" wrapText="1"/>
    </xf>
    <xf numFmtId="1" fontId="31" fillId="0" borderId="64" xfId="0" applyNumberFormat="1" applyFont="1" applyFill="1" applyBorder="1" applyAlignment="1">
      <alignment horizontal="center" vertical="center"/>
    </xf>
    <xf numFmtId="190" fontId="31" fillId="0" borderId="5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90" fontId="31" fillId="0" borderId="31" xfId="0" applyNumberFormat="1" applyFont="1" applyFill="1" applyBorder="1" applyAlignment="1">
      <alignment horizontal="center" vertical="center"/>
    </xf>
    <xf numFmtId="190" fontId="31" fillId="0" borderId="73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>
      <alignment horizontal="center" vertical="center" wrapText="1"/>
    </xf>
    <xf numFmtId="49" fontId="2" fillId="0" borderId="93" xfId="0" applyNumberFormat="1" applyFont="1" applyBorder="1" applyAlignment="1">
      <alignment vertical="center" wrapText="1"/>
    </xf>
    <xf numFmtId="0" fontId="2" fillId="0" borderId="20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50" xfId="0" applyNumberFormat="1" applyFont="1" applyFill="1" applyBorder="1" applyAlignment="1" applyProtection="1">
      <alignment horizontal="center" vertical="center"/>
      <protection/>
    </xf>
    <xf numFmtId="190" fontId="7" fillId="0" borderId="56" xfId="0" applyNumberFormat="1" applyFont="1" applyFill="1" applyBorder="1" applyAlignment="1" applyProtection="1">
      <alignment horizontal="center" vertical="center"/>
      <protection/>
    </xf>
    <xf numFmtId="2" fontId="7" fillId="0" borderId="23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14" fontId="7" fillId="0" borderId="23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" fillId="0" borderId="44" xfId="0" applyFont="1" applyFill="1" applyBorder="1" applyAlignment="1">
      <alignment horizontal="left" vertical="top" wrapText="1"/>
    </xf>
    <xf numFmtId="189" fontId="10" fillId="0" borderId="20" xfId="0" applyNumberFormat="1" applyFont="1" applyFill="1" applyBorder="1" applyAlignment="1" applyProtection="1">
      <alignment horizontal="center" vertical="center"/>
      <protection/>
    </xf>
    <xf numFmtId="189" fontId="10" fillId="0" borderId="44" xfId="0" applyNumberFormat="1" applyFont="1" applyFill="1" applyBorder="1" applyAlignment="1" applyProtection="1">
      <alignment horizontal="center" vertical="center"/>
      <protection/>
    </xf>
    <xf numFmtId="189" fontId="10" fillId="0" borderId="50" xfId="0" applyNumberFormat="1" applyFont="1" applyFill="1" applyBorder="1" applyAlignment="1" applyProtection="1">
      <alignment horizontal="center" vertical="center"/>
      <protection/>
    </xf>
    <xf numFmtId="191" fontId="13" fillId="0" borderId="56" xfId="0" applyNumberFormat="1" applyFont="1" applyFill="1" applyBorder="1" applyAlignment="1" applyProtection="1">
      <alignment horizontal="center" vertical="center"/>
      <protection/>
    </xf>
    <xf numFmtId="189" fontId="2" fillId="0" borderId="85" xfId="0" applyNumberFormat="1" applyFont="1" applyFill="1" applyBorder="1" applyAlignment="1" applyProtection="1">
      <alignment horizontal="center" vertical="center"/>
      <protection/>
    </xf>
    <xf numFmtId="189" fontId="10" fillId="0" borderId="57" xfId="0" applyNumberFormat="1" applyFont="1" applyFill="1" applyBorder="1" applyAlignment="1" applyProtection="1">
      <alignment horizontal="center" vertical="center"/>
      <protection/>
    </xf>
    <xf numFmtId="49" fontId="7" fillId="0" borderId="94" xfId="0" applyNumberFormat="1" applyFont="1" applyFill="1" applyBorder="1" applyAlignment="1">
      <alignment vertical="center" wrapText="1"/>
    </xf>
    <xf numFmtId="189" fontId="7" fillId="0" borderId="17" xfId="0" applyNumberFormat="1" applyFont="1" applyFill="1" applyBorder="1" applyAlignment="1" applyProtection="1">
      <alignment horizontal="center" vertical="center"/>
      <protection/>
    </xf>
    <xf numFmtId="14" fontId="7" fillId="0" borderId="16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189" fontId="10" fillId="0" borderId="85" xfId="0" applyNumberFormat="1" applyFont="1" applyFill="1" applyBorder="1" applyAlignment="1" applyProtection="1">
      <alignment horizontal="center" vertical="center"/>
      <protection/>
    </xf>
    <xf numFmtId="189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top" wrapText="1"/>
    </xf>
    <xf numFmtId="0" fontId="15" fillId="0" borderId="16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0" fillId="0" borderId="19" xfId="0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89" fontId="2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95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194" fontId="2" fillId="0" borderId="96" xfId="0" applyNumberFormat="1" applyFont="1" applyFill="1" applyBorder="1" applyAlignment="1">
      <alignment horizontal="center" vertical="center" wrapText="1"/>
    </xf>
    <xf numFmtId="196" fontId="2" fillId="0" borderId="97" xfId="0" applyNumberFormat="1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191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vertical="center" wrapText="1"/>
    </xf>
    <xf numFmtId="49" fontId="2" fillId="0" borderId="99" xfId="0" applyNumberFormat="1" applyFont="1" applyFill="1" applyBorder="1" applyAlignment="1">
      <alignment horizontal="right" vertical="center" wrapText="1"/>
    </xf>
    <xf numFmtId="49" fontId="2" fillId="0" borderId="100" xfId="0" applyNumberFormat="1" applyFont="1" applyFill="1" applyBorder="1" applyAlignment="1">
      <alignment horizontal="right" vertical="center" wrapText="1"/>
    </xf>
    <xf numFmtId="49" fontId="2" fillId="0" borderId="95" xfId="0" applyNumberFormat="1" applyFont="1" applyFill="1" applyBorder="1" applyAlignment="1">
      <alignment horizontal="right" vertical="center" wrapText="1"/>
    </xf>
    <xf numFmtId="49" fontId="2" fillId="0" borderId="101" xfId="0" applyNumberFormat="1" applyFont="1" applyFill="1" applyBorder="1" applyAlignment="1">
      <alignment horizontal="right" vertical="center" wrapText="1"/>
    </xf>
    <xf numFmtId="49" fontId="2" fillId="0" borderId="22" xfId="0" applyNumberFormat="1" applyFont="1" applyFill="1" applyBorder="1" applyAlignment="1">
      <alignment horizontal="right" vertical="center" wrapText="1"/>
    </xf>
    <xf numFmtId="49" fontId="7" fillId="0" borderId="102" xfId="0" applyNumberFormat="1" applyFont="1" applyFill="1" applyBorder="1" applyAlignment="1">
      <alignment vertical="center" wrapText="1"/>
    </xf>
    <xf numFmtId="0" fontId="7" fillId="0" borderId="103" xfId="0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49" fontId="7" fillId="0" borderId="104" xfId="0" applyNumberFormat="1" applyFont="1" applyFill="1" applyBorder="1" applyAlignment="1" applyProtection="1">
      <alignment horizontal="left" vertical="center" wrapText="1"/>
      <protection/>
    </xf>
    <xf numFmtId="49" fontId="2" fillId="0" borderId="69" xfId="0" applyNumberFormat="1" applyFont="1" applyFill="1" applyBorder="1" applyAlignment="1">
      <alignment horizontal="left" vertical="center" wrapText="1"/>
    </xf>
    <xf numFmtId="188" fontId="2" fillId="20" borderId="10" xfId="0" applyNumberFormat="1" applyFont="1" applyFill="1" applyBorder="1" applyAlignment="1" applyProtection="1">
      <alignment vertical="center"/>
      <protection/>
    </xf>
    <xf numFmtId="0" fontId="34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horizontal="center" vertical="center" wrapText="1"/>
    </xf>
    <xf numFmtId="188" fontId="30" fillId="0" borderId="18" xfId="0" applyNumberFormat="1" applyFont="1" applyFill="1" applyBorder="1" applyAlignment="1" applyProtection="1">
      <alignment horizontal="center" vertical="center" wrapText="1"/>
      <protection/>
    </xf>
    <xf numFmtId="190" fontId="7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0" fontId="31" fillId="24" borderId="13" xfId="0" applyNumberFormat="1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 wrapText="1"/>
    </xf>
    <xf numFmtId="190" fontId="31" fillId="24" borderId="10" xfId="0" applyNumberFormat="1" applyFont="1" applyFill="1" applyBorder="1" applyAlignment="1">
      <alignment horizontal="center" vertical="center" wrapText="1"/>
    </xf>
    <xf numFmtId="49" fontId="2" fillId="20" borderId="19" xfId="0" applyNumberFormat="1" applyFont="1" applyFill="1" applyBorder="1" applyAlignment="1">
      <alignment horizontal="center" vertical="center" wrapText="1"/>
    </xf>
    <xf numFmtId="49" fontId="2" fillId="20" borderId="12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49" fontId="2" fillId="20" borderId="12" xfId="0" applyNumberFormat="1" applyFont="1" applyFill="1" applyBorder="1" applyAlignment="1" applyProtection="1">
      <alignment horizontal="center" vertical="center"/>
      <protection/>
    </xf>
    <xf numFmtId="0" fontId="2" fillId="20" borderId="22" xfId="0" applyFont="1" applyFill="1" applyBorder="1" applyAlignment="1">
      <alignment horizontal="center" vertical="center" wrapText="1"/>
    </xf>
    <xf numFmtId="49" fontId="2" fillId="20" borderId="19" xfId="0" applyNumberFormat="1" applyFont="1" applyFill="1" applyBorder="1" applyAlignment="1" applyProtection="1">
      <alignment horizontal="center" vertical="center"/>
      <protection/>
    </xf>
    <xf numFmtId="49" fontId="2" fillId="20" borderId="19" xfId="0" applyNumberFormat="1" applyFont="1" applyFill="1" applyBorder="1" applyAlignment="1">
      <alignment horizontal="center" vertical="center" wrapText="1"/>
    </xf>
    <xf numFmtId="49" fontId="30" fillId="20" borderId="19" xfId="0" applyNumberFormat="1" applyFont="1" applyFill="1" applyBorder="1" applyAlignment="1">
      <alignment horizontal="center" vertical="center" wrapText="1"/>
    </xf>
    <xf numFmtId="49" fontId="31" fillId="0" borderId="27" xfId="0" applyNumberFormat="1" applyFont="1" applyFill="1" applyBorder="1" applyAlignment="1">
      <alignment horizontal="right" vertical="center" wrapText="1"/>
    </xf>
    <xf numFmtId="49" fontId="2" fillId="20" borderId="51" xfId="0" applyNumberFormat="1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94" fontId="7" fillId="24" borderId="13" xfId="0" applyNumberFormat="1" applyFont="1" applyFill="1" applyBorder="1" applyAlignment="1" applyProtection="1">
      <alignment horizontal="center" vertical="center"/>
      <protection/>
    </xf>
    <xf numFmtId="0" fontId="30" fillId="0" borderId="27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right" vertical="center" wrapText="1"/>
    </xf>
    <xf numFmtId="190" fontId="2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 wrapText="1"/>
    </xf>
    <xf numFmtId="0" fontId="7" fillId="24" borderId="79" xfId="0" applyFont="1" applyFill="1" applyBorder="1" applyAlignment="1">
      <alignment horizontal="center" vertical="center"/>
    </xf>
    <xf numFmtId="0" fontId="18" fillId="0" borderId="105" xfId="0" applyFont="1" applyFill="1" applyBorder="1" applyAlignment="1">
      <alignment horizontal="left" vertical="center"/>
    </xf>
    <xf numFmtId="190" fontId="7" fillId="24" borderId="72" xfId="0" applyNumberFormat="1" applyFont="1" applyFill="1" applyBorder="1" applyAlignment="1" applyProtection="1">
      <alignment horizontal="center" vertical="center"/>
      <protection/>
    </xf>
    <xf numFmtId="49" fontId="30" fillId="0" borderId="21" xfId="0" applyNumberFormat="1" applyFont="1" applyFill="1" applyBorder="1" applyAlignment="1">
      <alignment horizontal="left" vertical="center" wrapText="1"/>
    </xf>
    <xf numFmtId="49" fontId="30" fillId="24" borderId="27" xfId="0" applyNumberFormat="1" applyFont="1" applyFill="1" applyBorder="1" applyAlignment="1">
      <alignment horizontal="left"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188" fontId="2" fillId="24" borderId="22" xfId="0" applyNumberFormat="1" applyFont="1" applyFill="1" applyBorder="1" applyAlignment="1" applyProtection="1">
      <alignment vertical="center"/>
      <protection/>
    </xf>
    <xf numFmtId="0" fontId="2" fillId="20" borderId="36" xfId="0" applyFont="1" applyFill="1" applyBorder="1" applyAlignment="1">
      <alignment horizontal="center" vertical="center" wrapText="1"/>
    </xf>
    <xf numFmtId="188" fontId="2" fillId="24" borderId="19" xfId="0" applyNumberFormat="1" applyFont="1" applyFill="1" applyBorder="1" applyAlignment="1" applyProtection="1">
      <alignment vertical="center"/>
      <protection/>
    </xf>
    <xf numFmtId="49" fontId="31" fillId="24" borderId="27" xfId="0" applyNumberFormat="1" applyFont="1" applyFill="1" applyBorder="1" applyAlignment="1">
      <alignment horizontal="right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49" fontId="30" fillId="0" borderId="27" xfId="0" applyNumberFormat="1" applyFont="1" applyFill="1" applyBorder="1" applyAlignment="1">
      <alignment horizontal="left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31" fillId="24" borderId="41" xfId="0" applyFont="1" applyFill="1" applyBorder="1" applyAlignment="1">
      <alignment horizontal="center" vertical="center" wrapText="1"/>
    </xf>
    <xf numFmtId="0" fontId="31" fillId="24" borderId="34" xfId="0" applyFont="1" applyFill="1" applyBorder="1" applyAlignment="1">
      <alignment horizontal="center" vertical="center" wrapText="1"/>
    </xf>
    <xf numFmtId="0" fontId="31" fillId="24" borderId="37" xfId="0" applyFont="1" applyFill="1" applyBorder="1" applyAlignment="1">
      <alignment horizontal="center" vertical="center" wrapText="1"/>
    </xf>
    <xf numFmtId="194" fontId="9" fillId="0" borderId="0" xfId="0" applyNumberFormat="1" applyFont="1" applyFill="1" applyBorder="1" applyAlignment="1" applyProtection="1">
      <alignment vertical="center"/>
      <protection/>
    </xf>
    <xf numFmtId="49" fontId="2" fillId="0" borderId="48" xfId="0" applyNumberFormat="1" applyFont="1" applyFill="1" applyBorder="1" applyAlignment="1" applyProtection="1">
      <alignment horizontal="left" vertical="center"/>
      <protection locked="0"/>
    </xf>
    <xf numFmtId="49" fontId="7" fillId="0" borderId="48" xfId="57" applyNumberFormat="1" applyFont="1" applyFill="1" applyBorder="1" applyAlignment="1" applyProtection="1">
      <alignment horizontal="left" vertical="center" wrapText="1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hidden="1"/>
    </xf>
    <xf numFmtId="1" fontId="7" fillId="0" borderId="44" xfId="0" applyNumberFormat="1" applyFont="1" applyFill="1" applyBorder="1" applyAlignment="1" applyProtection="1">
      <alignment horizontal="center" vertical="center"/>
      <protection hidden="1"/>
    </xf>
    <xf numFmtId="1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1" fontId="7" fillId="0" borderId="5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48" xfId="57" applyNumberFormat="1" applyFont="1" applyFill="1" applyBorder="1" applyAlignment="1" applyProtection="1">
      <alignment vertical="center" wrapText="1"/>
      <protection locked="0"/>
    </xf>
    <xf numFmtId="1" fontId="7" fillId="0" borderId="48" xfId="57" applyNumberFormat="1" applyFont="1" applyFill="1" applyBorder="1" applyAlignment="1" applyProtection="1">
      <alignment horizontal="center" vertical="center"/>
      <protection locked="0"/>
    </xf>
    <xf numFmtId="198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left" vertical="center" wrapText="1"/>
      <protection locked="0"/>
    </xf>
    <xf numFmtId="49" fontId="2" fillId="0" borderId="48" xfId="0" applyNumberFormat="1" applyFont="1" applyFill="1" applyBorder="1" applyAlignment="1">
      <alignment horizontal="left" vertical="center" wrapText="1"/>
    </xf>
    <xf numFmtId="1" fontId="13" fillId="0" borderId="48" xfId="57" applyNumberFormat="1" applyFont="1" applyFill="1" applyBorder="1" applyAlignment="1" applyProtection="1">
      <alignment horizontal="center" vertical="center"/>
      <protection hidden="1"/>
    </xf>
    <xf numFmtId="49" fontId="7" fillId="0" borderId="48" xfId="0" applyNumberFormat="1" applyFont="1" applyFill="1" applyBorder="1" applyAlignment="1">
      <alignment horizontal="left" vertical="center" wrapText="1"/>
    </xf>
    <xf numFmtId="1" fontId="7" fillId="0" borderId="48" xfId="0" applyNumberFormat="1" applyFont="1" applyFill="1" applyBorder="1" applyAlignment="1" applyProtection="1">
      <alignment horizontal="center" vertical="center"/>
      <protection hidden="1"/>
    </xf>
    <xf numFmtId="49" fontId="2" fillId="0" borderId="48" xfId="57" applyNumberFormat="1" applyFont="1" applyFill="1" applyBorder="1" applyAlignment="1" applyProtection="1">
      <alignment horizontal="right" vertical="center" wrapText="1"/>
      <protection locked="0"/>
    </xf>
    <xf numFmtId="198" fontId="7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106" xfId="0" applyFont="1" applyFill="1" applyBorder="1" applyAlignment="1" applyProtection="1">
      <alignment horizontal="left" vertical="center" wrapText="1"/>
      <protection locked="0"/>
    </xf>
    <xf numFmtId="1" fontId="13" fillId="0" borderId="48" xfId="0" applyNumberFormat="1" applyFont="1" applyFill="1" applyBorder="1" applyAlignment="1" applyProtection="1">
      <alignment horizontal="center" vertical="center"/>
      <protection hidden="1"/>
    </xf>
    <xf numFmtId="49" fontId="7" fillId="0" borderId="107" xfId="57" applyNumberFormat="1" applyFont="1" applyFill="1" applyBorder="1" applyAlignment="1" applyProtection="1">
      <alignment horizontal="left" vertical="center" wrapText="1"/>
      <protection locked="0"/>
    </xf>
    <xf numFmtId="49" fontId="2" fillId="0" borderId="48" xfId="57" applyNumberFormat="1" applyFont="1" applyFill="1" applyBorder="1" applyAlignment="1" applyProtection="1">
      <alignment horizontal="left" vertical="center" wrapText="1"/>
      <protection locked="0"/>
    </xf>
    <xf numFmtId="1" fontId="31" fillId="0" borderId="48" xfId="0" applyNumberFormat="1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left" vertical="center" wrapText="1"/>
      <protection locked="0"/>
    </xf>
    <xf numFmtId="49" fontId="7" fillId="0" borderId="108" xfId="57" applyNumberFormat="1" applyFont="1" applyFill="1" applyBorder="1" applyAlignment="1" applyProtection="1">
      <alignment vertical="center" wrapText="1"/>
      <protection locked="0"/>
    </xf>
    <xf numFmtId="190" fontId="7" fillId="0" borderId="68" xfId="57" applyNumberFormat="1" applyFont="1" applyFill="1" applyBorder="1" applyAlignment="1" applyProtection="1">
      <alignment horizontal="center" vertical="center"/>
      <protection locked="0"/>
    </xf>
    <xf numFmtId="1" fontId="7" fillId="0" borderId="108" xfId="0" applyNumberFormat="1" applyFont="1" applyFill="1" applyBorder="1" applyAlignment="1" applyProtection="1">
      <alignment horizontal="center" vertical="center"/>
      <protection hidden="1"/>
    </xf>
    <xf numFmtId="1" fontId="7" fillId="0" borderId="46" xfId="0" applyNumberFormat="1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1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3" xfId="0" applyNumberFormat="1" applyFont="1" applyFill="1" applyBorder="1" applyAlignment="1" applyProtection="1">
      <alignment horizontal="center" vertical="center" wrapText="1"/>
      <protection hidden="1"/>
    </xf>
    <xf numFmtId="198" fontId="10" fillId="0" borderId="20" xfId="0" applyNumberFormat="1" applyFont="1" applyFill="1" applyBorder="1" applyAlignment="1" applyProtection="1">
      <alignment horizontal="center" vertical="center"/>
      <protection locked="0"/>
    </xf>
    <xf numFmtId="198" fontId="10" fillId="0" borderId="44" xfId="0" applyNumberFormat="1" applyFont="1" applyFill="1" applyBorder="1" applyAlignment="1" applyProtection="1">
      <alignment horizontal="center" vertical="center"/>
      <protection locked="0"/>
    </xf>
    <xf numFmtId="198" fontId="2" fillId="0" borderId="44" xfId="0" applyNumberFormat="1" applyFont="1" applyFill="1" applyBorder="1" applyAlignment="1" applyProtection="1">
      <alignment horizontal="center" vertical="center"/>
      <protection locked="0"/>
    </xf>
    <xf numFmtId="198" fontId="2" fillId="0" borderId="50" xfId="0" applyNumberFormat="1" applyFont="1" applyFill="1" applyBorder="1" applyAlignment="1" applyProtection="1">
      <alignment horizontal="center" vertical="center"/>
      <protection locked="0"/>
    </xf>
    <xf numFmtId="190" fontId="7" fillId="0" borderId="93" xfId="57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1" fontId="2" fillId="0" borderId="8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7" xfId="0" applyNumberFormat="1" applyFont="1" applyFill="1" applyBorder="1" applyAlignment="1" applyProtection="1">
      <alignment horizontal="right" vertical="center" wrapText="1"/>
      <protection locked="0"/>
    </xf>
    <xf numFmtId="198" fontId="10" fillId="0" borderId="19" xfId="0" applyNumberFormat="1" applyFont="1" applyFill="1" applyBorder="1" applyAlignment="1" applyProtection="1">
      <alignment horizontal="center" vertical="center"/>
      <protection locked="0"/>
    </xf>
    <xf numFmtId="198" fontId="10" fillId="0" borderId="10" xfId="0" applyNumberFormat="1" applyFont="1" applyFill="1" applyBorder="1" applyAlignment="1" applyProtection="1">
      <alignment horizontal="center" vertical="center"/>
      <protection locked="0"/>
    </xf>
    <xf numFmtId="190" fontId="7" fillId="0" borderId="48" xfId="57" applyNumberFormat="1" applyFont="1" applyFill="1" applyBorder="1" applyAlignment="1" applyProtection="1">
      <alignment horizontal="center" vertical="center"/>
      <protection locked="0"/>
    </xf>
    <xf numFmtId="1" fontId="7" fillId="0" borderId="19" xfId="57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190" fontId="13" fillId="0" borderId="48" xfId="57" applyNumberFormat="1" applyFont="1" applyFill="1" applyBorder="1" applyAlignment="1" applyProtection="1">
      <alignment horizontal="center" vertical="center"/>
      <protection locked="0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7" fillId="0" borderId="19" xfId="0" applyNumberFormat="1" applyFont="1" applyFill="1" applyBorder="1" applyAlignment="1" applyProtection="1">
      <alignment horizontal="center" vertical="center"/>
      <protection hidden="1"/>
    </xf>
    <xf numFmtId="1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0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68" xfId="0" applyNumberFormat="1" applyFont="1" applyFill="1" applyBorder="1" applyAlignment="1" applyProtection="1">
      <alignment horizontal="left" vertical="center"/>
      <protection locked="0"/>
    </xf>
    <xf numFmtId="49" fontId="2" fillId="0" borderId="109" xfId="0" applyNumberFormat="1" applyFont="1" applyFill="1" applyBorder="1" applyAlignment="1" applyProtection="1">
      <alignment horizontal="right" vertical="center" wrapText="1"/>
      <protection locked="0"/>
    </xf>
    <xf numFmtId="1" fontId="7" fillId="0" borderId="51" xfId="0" applyNumberFormat="1" applyFont="1" applyFill="1" applyBorder="1" applyAlignment="1" applyProtection="1">
      <alignment horizontal="center" vertical="center"/>
      <protection hidden="1"/>
    </xf>
    <xf numFmtId="1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49" fontId="2" fillId="0" borderId="65" xfId="0" applyNumberFormat="1" applyFont="1" applyFill="1" applyBorder="1" applyAlignment="1" applyProtection="1">
      <alignment horizontal="left" vertical="center"/>
      <protection locked="0"/>
    </xf>
    <xf numFmtId="49" fontId="7" fillId="0" borderId="6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86" xfId="0" applyNumberFormat="1" applyFont="1" applyFill="1" applyBorder="1" applyAlignment="1">
      <alignment vertical="center" wrapText="1"/>
    </xf>
    <xf numFmtId="198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110" xfId="57" applyNumberFormat="1" applyFont="1" applyFill="1" applyBorder="1" applyAlignment="1" applyProtection="1">
      <alignment horizontal="left" vertical="center" wrapText="1"/>
      <protection locked="0"/>
    </xf>
    <xf numFmtId="49" fontId="2" fillId="0" borderId="1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69" xfId="0" applyNumberFormat="1" applyFont="1" applyFill="1" applyBorder="1" applyAlignment="1" applyProtection="1">
      <alignment horizontal="left" vertical="center"/>
      <protection locked="0"/>
    </xf>
    <xf numFmtId="198" fontId="10" fillId="0" borderId="66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1" fontId="2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67" xfId="0" applyNumberFormat="1" applyFont="1" applyFill="1" applyBorder="1" applyAlignment="1" applyProtection="1">
      <alignment horizontal="center" vertical="center" wrapText="1"/>
      <protection hidden="1"/>
    </xf>
    <xf numFmtId="191" fontId="7" fillId="0" borderId="13" xfId="0" applyNumberFormat="1" applyFont="1" applyFill="1" applyBorder="1" applyAlignment="1" applyProtection="1">
      <alignment horizontal="center" vertical="center"/>
      <protection hidden="1"/>
    </xf>
    <xf numFmtId="0" fontId="14" fillId="0" borderId="40" xfId="0" applyFont="1" applyFill="1" applyBorder="1" applyAlignment="1" applyProtection="1">
      <alignment horizontal="center" vertical="center" wrapText="1"/>
      <protection hidden="1"/>
    </xf>
    <xf numFmtId="0" fontId="14" fillId="0" borderId="72" xfId="0" applyFont="1" applyFill="1" applyBorder="1" applyAlignment="1" applyProtection="1">
      <alignment horizontal="center" vertical="center" wrapText="1"/>
      <protection hidden="1"/>
    </xf>
    <xf numFmtId="191" fontId="13" fillId="0" borderId="70" xfId="0" applyNumberFormat="1" applyFont="1" applyFill="1" applyBorder="1" applyAlignment="1" applyProtection="1">
      <alignment horizontal="center" vertical="center"/>
      <protection hidden="1"/>
    </xf>
    <xf numFmtId="0" fontId="14" fillId="0" borderId="30" xfId="0" applyFont="1" applyFill="1" applyBorder="1" applyAlignment="1" applyProtection="1">
      <alignment horizontal="center" vertical="center" wrapText="1"/>
      <protection hidden="1"/>
    </xf>
    <xf numFmtId="194" fontId="58" fillId="0" borderId="31" xfId="0" applyNumberFormat="1" applyFont="1" applyFill="1" applyBorder="1" applyAlignment="1" applyProtection="1">
      <alignment horizontal="center" vertical="center" wrapText="1"/>
      <protection hidden="1"/>
    </xf>
    <xf numFmtId="194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191" fontId="7" fillId="0" borderId="43" xfId="0" applyNumberFormat="1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1" fontId="14" fillId="0" borderId="45" xfId="0" applyNumberFormat="1" applyFont="1" applyFill="1" applyBorder="1" applyAlignment="1" applyProtection="1">
      <alignment horizontal="center" vertical="center" wrapText="1"/>
      <protection hidden="1"/>
    </xf>
    <xf numFmtId="1" fontId="14" fillId="0" borderId="4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25" xfId="57" applyNumberFormat="1" applyFont="1" applyFill="1" applyBorder="1" applyAlignment="1" applyProtection="1">
      <alignment horizontal="center" vertical="center"/>
      <protection locked="0"/>
    </xf>
    <xf numFmtId="196" fontId="13" fillId="0" borderId="70" xfId="0" applyNumberFormat="1" applyFont="1" applyFill="1" applyBorder="1" applyAlignment="1" applyProtection="1">
      <alignment horizontal="center" vertical="center"/>
      <protection hidden="1"/>
    </xf>
    <xf numFmtId="196" fontId="13" fillId="0" borderId="65" xfId="0" applyNumberFormat="1" applyFont="1" applyFill="1" applyBorder="1" applyAlignment="1" applyProtection="1">
      <alignment horizontal="center" vertical="center"/>
      <protection hidden="1"/>
    </xf>
    <xf numFmtId="196" fontId="7" fillId="0" borderId="43" xfId="0" applyNumberFormat="1" applyFont="1" applyFill="1" applyBorder="1" applyAlignment="1" applyProtection="1">
      <alignment horizontal="center" vertical="center"/>
      <protection hidden="1"/>
    </xf>
    <xf numFmtId="190" fontId="21" fillId="0" borderId="34" xfId="0" applyNumberFormat="1" applyFont="1" applyBorder="1" applyAlignment="1">
      <alignment horizont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 applyProtection="1">
      <alignment horizontal="center" vertical="center"/>
      <protection hidden="1"/>
    </xf>
    <xf numFmtId="49" fontId="10" fillId="0" borderId="19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 wrapText="1"/>
    </xf>
    <xf numFmtId="188" fontId="7" fillId="0" borderId="68" xfId="0" applyNumberFormat="1" applyFont="1" applyFill="1" applyBorder="1" applyAlignment="1" applyProtection="1">
      <alignment horizontal="left" vertical="center"/>
      <protection/>
    </xf>
    <xf numFmtId="0" fontId="2" fillId="0" borderId="7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89" fontId="2" fillId="0" borderId="75" xfId="0" applyNumberFormat="1" applyFont="1" applyFill="1" applyBorder="1" applyAlignment="1" applyProtection="1">
      <alignment horizontal="center" vertical="center"/>
      <protection/>
    </xf>
    <xf numFmtId="191" fontId="7" fillId="0" borderId="108" xfId="0" applyNumberFormat="1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89" fontId="2" fillId="0" borderId="18" xfId="0" applyNumberFormat="1" applyFont="1" applyFill="1" applyBorder="1" applyAlignment="1" applyProtection="1">
      <alignment horizontal="center" vertical="center"/>
      <protection/>
    </xf>
    <xf numFmtId="191" fontId="13" fillId="0" borderId="47" xfId="0" applyNumberFormat="1" applyFont="1" applyFill="1" applyBorder="1" applyAlignment="1" applyProtection="1">
      <alignment horizontal="center" vertical="center"/>
      <protection/>
    </xf>
    <xf numFmtId="189" fontId="2" fillId="0" borderId="38" xfId="0" applyNumberFormat="1" applyFont="1" applyFill="1" applyBorder="1" applyAlignment="1" applyProtection="1">
      <alignment horizontal="center" vertical="center"/>
      <protection/>
    </xf>
    <xf numFmtId="191" fontId="7" fillId="0" borderId="32" xfId="0" applyNumberFormat="1" applyFont="1" applyFill="1" applyBorder="1" applyAlignment="1" applyProtection="1">
      <alignment horizontal="center" vertical="center"/>
      <protection/>
    </xf>
    <xf numFmtId="191" fontId="7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center" vertical="center" wrapText="1"/>
    </xf>
    <xf numFmtId="196" fontId="13" fillId="0" borderId="47" xfId="0" applyNumberFormat="1" applyFont="1" applyFill="1" applyBorder="1" applyAlignment="1" applyProtection="1">
      <alignment horizontal="center" vertical="center"/>
      <protection/>
    </xf>
    <xf numFmtId="196" fontId="7" fillId="0" borderId="38" xfId="0" applyNumberFormat="1" applyFont="1" applyFill="1" applyBorder="1" applyAlignment="1" applyProtection="1">
      <alignment horizontal="center" vertical="center"/>
      <protection/>
    </xf>
    <xf numFmtId="196" fontId="13" fillId="0" borderId="61" xfId="0" applyNumberFormat="1" applyFont="1" applyFill="1" applyBorder="1" applyAlignment="1" applyProtection="1">
      <alignment horizontal="center" vertical="center"/>
      <protection hidden="1"/>
    </xf>
    <xf numFmtId="196" fontId="7" fillId="0" borderId="38" xfId="0" applyNumberFormat="1" applyFont="1" applyFill="1" applyBorder="1" applyAlignment="1" applyProtection="1">
      <alignment horizontal="center" vertical="center"/>
      <protection hidden="1"/>
    </xf>
    <xf numFmtId="196" fontId="7" fillId="0" borderId="13" xfId="0" applyNumberFormat="1" applyFont="1" applyFill="1" applyBorder="1" applyAlignment="1" applyProtection="1">
      <alignment horizontal="center" vertical="center"/>
      <protection/>
    </xf>
    <xf numFmtId="196" fontId="7" fillId="0" borderId="49" xfId="0" applyNumberFormat="1" applyFont="1" applyFill="1" applyBorder="1" applyAlignment="1" applyProtection="1">
      <alignment horizontal="center" vertical="center"/>
      <protection/>
    </xf>
    <xf numFmtId="194" fontId="7" fillId="0" borderId="61" xfId="0" applyNumberFormat="1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>
      <alignment horizontal="center" vertical="center" wrapText="1"/>
    </xf>
    <xf numFmtId="49" fontId="2" fillId="20" borderId="66" xfId="0" applyNumberFormat="1" applyFont="1" applyFill="1" applyBorder="1" applyAlignment="1">
      <alignment horizontal="center" vertical="center" wrapText="1"/>
    </xf>
    <xf numFmtId="49" fontId="2" fillId="20" borderId="16" xfId="0" applyNumberFormat="1" applyFont="1" applyFill="1" applyBorder="1" applyAlignment="1" applyProtection="1">
      <alignment horizontal="center" vertical="center"/>
      <protection/>
    </xf>
    <xf numFmtId="49" fontId="30" fillId="24" borderId="21" xfId="0" applyNumberFormat="1" applyFont="1" applyFill="1" applyBorder="1" applyAlignment="1">
      <alignment vertical="center" wrapText="1"/>
    </xf>
    <xf numFmtId="1" fontId="2" fillId="24" borderId="16" xfId="0" applyNumberFormat="1" applyFont="1" applyFill="1" applyBorder="1" applyAlignment="1">
      <alignment horizontal="center" vertical="center"/>
    </xf>
    <xf numFmtId="49" fontId="30" fillId="24" borderId="112" xfId="0" applyNumberFormat="1" applyFont="1" applyFill="1" applyBorder="1" applyAlignment="1">
      <alignment horizontal="left" vertical="center" wrapText="1"/>
    </xf>
    <xf numFmtId="0" fontId="7" fillId="24" borderId="77" xfId="0" applyFont="1" applyFill="1" applyBorder="1" applyAlignment="1">
      <alignment horizontal="center" vertical="center" wrapText="1"/>
    </xf>
    <xf numFmtId="191" fontId="7" fillId="24" borderId="68" xfId="0" applyNumberFormat="1" applyFont="1" applyFill="1" applyBorder="1" applyAlignment="1" applyProtection="1">
      <alignment horizontal="center" vertical="center"/>
      <protection/>
    </xf>
    <xf numFmtId="0" fontId="31" fillId="24" borderId="46" xfId="0" applyFont="1" applyFill="1" applyBorder="1" applyAlignment="1">
      <alignment horizontal="center" vertical="center" wrapText="1"/>
    </xf>
    <xf numFmtId="0" fontId="30" fillId="24" borderId="77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 applyProtection="1">
      <alignment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191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90" fontId="7" fillId="0" borderId="56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>
      <alignment horizontal="center" vertical="center" wrapText="1"/>
    </xf>
    <xf numFmtId="1" fontId="7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25" xfId="0" applyNumberFormat="1" applyFont="1" applyFill="1" applyBorder="1" applyAlignment="1" applyProtection="1">
      <alignment horizontal="center" vertical="center"/>
      <protection hidden="1"/>
    </xf>
    <xf numFmtId="1" fontId="7" fillId="0" borderId="25" xfId="0" applyNumberFormat="1" applyFont="1" applyFill="1" applyBorder="1" applyAlignment="1" applyProtection="1">
      <alignment horizontal="center" vertical="center"/>
      <protection hidden="1"/>
    </xf>
    <xf numFmtId="1" fontId="2" fillId="0" borderId="26" xfId="0" applyNumberFormat="1" applyFont="1" applyFill="1" applyBorder="1" applyAlignment="1" applyProtection="1">
      <alignment horizontal="center" vertical="center"/>
      <protection hidden="1"/>
    </xf>
    <xf numFmtId="1" fontId="2" fillId="0" borderId="25" xfId="0" applyNumberFormat="1" applyFont="1" applyBorder="1" applyAlignment="1">
      <alignment horizontal="center" vertical="center"/>
    </xf>
    <xf numFmtId="189" fontId="2" fillId="0" borderId="37" xfId="0" applyNumberFormat="1" applyFont="1" applyFill="1" applyBorder="1" applyAlignment="1" applyProtection="1">
      <alignment horizontal="center" vertical="center"/>
      <protection/>
    </xf>
    <xf numFmtId="191" fontId="2" fillId="0" borderId="55" xfId="0" applyNumberFormat="1" applyFont="1" applyFill="1" applyBorder="1" applyAlignment="1" applyProtection="1">
      <alignment horizontal="center" vertical="center"/>
      <protection/>
    </xf>
    <xf numFmtId="191" fontId="2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1" fontId="31" fillId="24" borderId="31" xfId="0" applyNumberFormat="1" applyFont="1" applyFill="1" applyBorder="1" applyAlignment="1">
      <alignment horizontal="center" vertical="center" wrapText="1"/>
    </xf>
    <xf numFmtId="1" fontId="31" fillId="24" borderId="41" xfId="0" applyNumberFormat="1" applyFont="1" applyFill="1" applyBorder="1" applyAlignment="1">
      <alignment horizontal="center" vertical="center" wrapText="1"/>
    </xf>
    <xf numFmtId="1" fontId="31" fillId="24" borderId="30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188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73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30" fillId="0" borderId="36" xfId="0" applyNumberFormat="1" applyFont="1" applyBorder="1" applyAlignment="1">
      <alignment horizontal="center" vertical="center"/>
    </xf>
    <xf numFmtId="0" fontId="55" fillId="0" borderId="42" xfId="0" applyNumberFormat="1" applyFont="1" applyFill="1" applyBorder="1" applyAlignment="1" applyProtection="1">
      <alignment horizontal="center" vertical="center"/>
      <protection/>
    </xf>
    <xf numFmtId="190" fontId="59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1" fontId="2" fillId="0" borderId="73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98" fontId="59" fillId="0" borderId="15" xfId="0" applyNumberFormat="1" applyFont="1" applyFill="1" applyBorder="1" applyAlignment="1" applyProtection="1">
      <alignment horizontal="center" vertical="center"/>
      <protection/>
    </xf>
    <xf numFmtId="198" fontId="31" fillId="0" borderId="15" xfId="0" applyNumberFormat="1" applyFont="1" applyFill="1" applyBorder="1" applyAlignment="1" applyProtection="1">
      <alignment horizontal="center" vertical="center"/>
      <protection/>
    </xf>
    <xf numFmtId="198" fontId="59" fillId="0" borderId="10" xfId="0" applyNumberFormat="1" applyFont="1" applyFill="1" applyBorder="1" applyAlignment="1" applyProtection="1">
      <alignment horizontal="center" vertical="center"/>
      <protection/>
    </xf>
    <xf numFmtId="198" fontId="30" fillId="0" borderId="10" xfId="0" applyNumberFormat="1" applyFont="1" applyFill="1" applyBorder="1" applyAlignment="1" applyProtection="1">
      <alignment horizontal="center" vertical="center"/>
      <protection/>
    </xf>
    <xf numFmtId="198" fontId="31" fillId="0" borderId="10" xfId="0" applyNumberFormat="1" applyFont="1" applyFill="1" applyBorder="1" applyAlignment="1" applyProtection="1">
      <alignment horizontal="center" vertical="center"/>
      <protection/>
    </xf>
    <xf numFmtId="198" fontId="55" fillId="0" borderId="15" xfId="0" applyNumberFormat="1" applyFont="1" applyFill="1" applyBorder="1" applyAlignment="1" applyProtection="1">
      <alignment horizontal="center" vertical="center"/>
      <protection/>
    </xf>
    <xf numFmtId="198" fontId="55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17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31" fillId="0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30" fillId="0" borderId="23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0" fillId="0" borderId="25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0" fontId="0" fillId="0" borderId="59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190" fontId="10" fillId="0" borderId="17" xfId="0" applyNumberFormat="1" applyFont="1" applyFill="1" applyBorder="1" applyAlignment="1" applyProtection="1">
      <alignment horizontal="center" vertical="center"/>
      <protection/>
    </xf>
    <xf numFmtId="0" fontId="31" fillId="0" borderId="94" xfId="0" applyFont="1" applyFill="1" applyBorder="1" applyAlignment="1">
      <alignment horizontal="left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189" fontId="59" fillId="0" borderId="24" xfId="0" applyNumberFormat="1" applyFont="1" applyFill="1" applyBorder="1" applyAlignment="1" applyProtection="1">
      <alignment horizontal="center" vertical="center"/>
      <protection/>
    </xf>
    <xf numFmtId="191" fontId="30" fillId="0" borderId="25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>
      <alignment horizontal="left" vertical="center" wrapText="1"/>
    </xf>
    <xf numFmtId="49" fontId="31" fillId="0" borderId="95" xfId="0" applyNumberFormat="1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center" vertical="center" wrapText="1"/>
    </xf>
    <xf numFmtId="189" fontId="59" fillId="0" borderId="18" xfId="0" applyNumberFormat="1" applyFont="1" applyFill="1" applyBorder="1" applyAlignment="1" applyProtection="1">
      <alignment horizontal="center" vertical="center"/>
      <protection/>
    </xf>
    <xf numFmtId="191" fontId="30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190" fontId="7" fillId="0" borderId="47" xfId="0" applyNumberFormat="1" applyFont="1" applyFill="1" applyBorder="1" applyAlignment="1" applyProtection="1">
      <alignment horizontal="center" vertical="center"/>
      <protection locked="0"/>
    </xf>
    <xf numFmtId="49" fontId="10" fillId="0" borderId="2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90" fontId="13" fillId="0" borderId="48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>
      <alignment horizontal="center" vertical="center" wrapText="1"/>
    </xf>
    <xf numFmtId="190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198" fontId="30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113" xfId="0" applyNumberFormat="1" applyFont="1" applyFill="1" applyBorder="1" applyAlignment="1">
      <alignment horizontal="left" vertical="center" wrapText="1"/>
    </xf>
    <xf numFmtId="49" fontId="7" fillId="0" borderId="113" xfId="0" applyNumberFormat="1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190" fontId="31" fillId="0" borderId="61" xfId="57" applyNumberFormat="1" applyFont="1" applyFill="1" applyBorder="1" applyAlignment="1" applyProtection="1">
      <alignment horizontal="center" vertical="center"/>
      <protection hidden="1"/>
    </xf>
    <xf numFmtId="190" fontId="31" fillId="0" borderId="62" xfId="57" applyNumberFormat="1" applyFont="1" applyFill="1" applyBorder="1" applyAlignment="1" applyProtection="1">
      <alignment horizontal="center" vertical="center"/>
      <protection hidden="1"/>
    </xf>
    <xf numFmtId="190" fontId="31" fillId="0" borderId="63" xfId="57" applyNumberFormat="1" applyFont="1" applyFill="1" applyBorder="1" applyAlignment="1" applyProtection="1">
      <alignment horizontal="center" vertical="center"/>
      <protection hidden="1"/>
    </xf>
    <xf numFmtId="0" fontId="30" fillId="0" borderId="19" xfId="57" applyNumberFormat="1" applyFont="1" applyFill="1" applyBorder="1" applyAlignment="1" applyProtection="1">
      <alignment horizontal="center" vertical="center"/>
      <protection hidden="1"/>
    </xf>
    <xf numFmtId="0" fontId="30" fillId="0" borderId="10" xfId="57" applyNumberFormat="1" applyFont="1" applyFill="1" applyBorder="1" applyAlignment="1" applyProtection="1">
      <alignment horizontal="center" vertical="center"/>
      <protection hidden="1"/>
    </xf>
    <xf numFmtId="0" fontId="30" fillId="0" borderId="22" xfId="57" applyNumberFormat="1" applyFont="1" applyFill="1" applyBorder="1" applyAlignment="1" applyProtection="1">
      <alignment horizontal="center" vertical="center"/>
      <protection hidden="1"/>
    </xf>
    <xf numFmtId="198" fontId="30" fillId="0" borderId="19" xfId="57" applyNumberFormat="1" applyFont="1" applyFill="1" applyBorder="1" applyAlignment="1" applyProtection="1">
      <alignment horizontal="center" vertical="center"/>
      <protection hidden="1"/>
    </xf>
    <xf numFmtId="198" fontId="30" fillId="0" borderId="10" xfId="57" applyNumberFormat="1" applyFont="1" applyFill="1" applyBorder="1" applyAlignment="1" applyProtection="1">
      <alignment horizontal="center" vertical="center"/>
      <protection hidden="1"/>
    </xf>
    <xf numFmtId="198" fontId="30" fillId="0" borderId="22" xfId="57" applyNumberFormat="1" applyFont="1" applyFill="1" applyBorder="1" applyAlignment="1" applyProtection="1">
      <alignment horizontal="center" vertical="center"/>
      <protection hidden="1"/>
    </xf>
    <xf numFmtId="198" fontId="30" fillId="0" borderId="51" xfId="57" applyNumberFormat="1" applyFont="1" applyFill="1" applyBorder="1" applyAlignment="1" applyProtection="1">
      <alignment horizontal="center" vertical="center"/>
      <protection hidden="1"/>
    </xf>
    <xf numFmtId="188" fontId="30" fillId="0" borderId="46" xfId="57" applyNumberFormat="1" applyFont="1" applyFill="1" applyBorder="1" applyAlignment="1" applyProtection="1">
      <alignment horizontal="center" vertical="center"/>
      <protection hidden="1"/>
    </xf>
    <xf numFmtId="188" fontId="30" fillId="0" borderId="76" xfId="57" applyNumberFormat="1" applyFont="1" applyFill="1" applyBorder="1" applyAlignment="1" applyProtection="1">
      <alignment horizontal="center" vertical="center"/>
      <protection hidden="1"/>
    </xf>
    <xf numFmtId="190" fontId="7" fillId="25" borderId="25" xfId="57" applyNumberFormat="1" applyFont="1" applyFill="1" applyBorder="1" applyAlignment="1" applyProtection="1">
      <alignment horizontal="center" vertical="center"/>
      <protection locked="0"/>
    </xf>
    <xf numFmtId="0" fontId="2" fillId="20" borderId="48" xfId="0" applyFont="1" applyFill="1" applyBorder="1" applyAlignment="1" applyProtection="1">
      <alignment horizontal="left" vertical="center" wrapText="1"/>
      <protection locked="0"/>
    </xf>
    <xf numFmtId="49" fontId="7" fillId="20" borderId="48" xfId="0" applyNumberFormat="1" applyFont="1" applyFill="1" applyBorder="1" applyAlignment="1">
      <alignment horizontal="left" vertical="center" wrapText="1"/>
    </xf>
    <xf numFmtId="0" fontId="2" fillId="20" borderId="19" xfId="0" applyFont="1" applyFill="1" applyBorder="1" applyAlignment="1" applyProtection="1">
      <alignment horizontal="center" vertical="center" wrapText="1"/>
      <protection locked="0"/>
    </xf>
    <xf numFmtId="0" fontId="2" fillId="20" borderId="10" xfId="0" applyFont="1" applyFill="1" applyBorder="1" applyAlignment="1" applyProtection="1">
      <alignment horizontal="center" vertical="center" wrapText="1"/>
      <protection locked="0"/>
    </xf>
    <xf numFmtId="198" fontId="2" fillId="20" borderId="10" xfId="0" applyNumberFormat="1" applyFont="1" applyFill="1" applyBorder="1" applyAlignment="1" applyProtection="1">
      <alignment horizontal="center" vertical="center"/>
      <protection locked="0"/>
    </xf>
    <xf numFmtId="198" fontId="2" fillId="20" borderId="22" xfId="0" applyNumberFormat="1" applyFont="1" applyFill="1" applyBorder="1" applyAlignment="1" applyProtection="1">
      <alignment horizontal="center" vertical="center"/>
      <protection locked="0"/>
    </xf>
    <xf numFmtId="190" fontId="7" fillId="20" borderId="25" xfId="57" applyNumberFormat="1" applyFont="1" applyFill="1" applyBorder="1" applyAlignment="1" applyProtection="1">
      <alignment horizontal="center" vertical="center"/>
      <protection locked="0"/>
    </xf>
    <xf numFmtId="1" fontId="7" fillId="20" borderId="25" xfId="57" applyNumberFormat="1" applyFont="1" applyFill="1" applyBorder="1" applyAlignment="1" applyProtection="1">
      <alignment horizontal="center" vertical="center"/>
      <protection locked="0"/>
    </xf>
    <xf numFmtId="1" fontId="2" fillId="20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20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20" borderId="24" xfId="0" applyNumberFormat="1" applyFont="1" applyFill="1" applyBorder="1" applyAlignment="1" applyProtection="1">
      <alignment horizontal="center" vertical="center" wrapText="1"/>
      <protection hidden="1"/>
    </xf>
    <xf numFmtId="188" fontId="2" fillId="20" borderId="0" xfId="0" applyNumberFormat="1" applyFont="1" applyFill="1" applyBorder="1" applyAlignment="1" applyProtection="1">
      <alignment vertical="center"/>
      <protection/>
    </xf>
    <xf numFmtId="49" fontId="2" fillId="20" borderId="48" xfId="0" applyNumberFormat="1" applyFont="1" applyFill="1" applyBorder="1" applyAlignment="1" applyProtection="1">
      <alignment horizontal="left" vertical="center" wrapText="1"/>
      <protection locked="0"/>
    </xf>
    <xf numFmtId="49" fontId="2" fillId="20" borderId="48" xfId="0" applyNumberFormat="1" applyFont="1" applyFill="1" applyBorder="1" applyAlignment="1">
      <alignment horizontal="left" vertical="center" wrapText="1"/>
    </xf>
    <xf numFmtId="0" fontId="30" fillId="20" borderId="10" xfId="0" applyFont="1" applyFill="1" applyBorder="1" applyAlignment="1" applyProtection="1">
      <alignment horizontal="center" vertical="center" wrapText="1"/>
      <protection locked="0"/>
    </xf>
    <xf numFmtId="190" fontId="2" fillId="20" borderId="25" xfId="57" applyNumberFormat="1" applyFont="1" applyFill="1" applyBorder="1" applyAlignment="1" applyProtection="1">
      <alignment horizontal="center" vertical="center"/>
      <protection locked="0"/>
    </xf>
    <xf numFmtId="1" fontId="2" fillId="20" borderId="48" xfId="0" applyNumberFormat="1" applyFont="1" applyFill="1" applyBorder="1" applyAlignment="1" applyProtection="1">
      <alignment horizontal="center" vertical="center"/>
      <protection hidden="1"/>
    </xf>
    <xf numFmtId="1" fontId="2" fillId="20" borderId="10" xfId="0" applyNumberFormat="1" applyFont="1" applyFill="1" applyBorder="1" applyAlignment="1" applyProtection="1">
      <alignment horizontal="center" vertical="center"/>
      <protection hidden="1"/>
    </xf>
    <xf numFmtId="1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22" xfId="0" applyNumberFormat="1" applyFont="1" applyFill="1" applyBorder="1" applyAlignment="1" applyProtection="1">
      <alignment horizontal="center" vertical="center" wrapText="1"/>
      <protection hidden="1"/>
    </xf>
    <xf numFmtId="49" fontId="2" fillId="20" borderId="25" xfId="0" applyNumberFormat="1" applyFont="1" applyFill="1" applyBorder="1" applyAlignment="1" applyProtection="1">
      <alignment horizontal="left" vertical="center"/>
      <protection locked="0"/>
    </xf>
    <xf numFmtId="49" fontId="2" fillId="20" borderId="48" xfId="57" applyNumberFormat="1" applyFont="1" applyFill="1" applyBorder="1" applyAlignment="1" applyProtection="1">
      <alignment horizontal="right" vertical="center" wrapText="1"/>
      <protection locked="0"/>
    </xf>
    <xf numFmtId="198" fontId="2" fillId="20" borderId="19" xfId="0" applyNumberFormat="1" applyFont="1" applyFill="1" applyBorder="1" applyAlignment="1" applyProtection="1">
      <alignment horizontal="center" vertical="center"/>
      <protection locked="0"/>
    </xf>
    <xf numFmtId="1" fontId="7" fillId="20" borderId="48" xfId="57" applyNumberFormat="1" applyFont="1" applyFill="1" applyBorder="1" applyAlignment="1" applyProtection="1">
      <alignment horizontal="center" vertical="center"/>
      <protection locked="0"/>
    </xf>
    <xf numFmtId="193" fontId="2" fillId="20" borderId="10" xfId="57" applyNumberFormat="1" applyFont="1" applyFill="1" applyBorder="1" applyAlignment="1" applyProtection="1">
      <alignment horizontal="center" vertical="center" wrapText="1"/>
      <protection hidden="1"/>
    </xf>
    <xf numFmtId="198" fontId="2" fillId="20" borderId="22" xfId="0" applyNumberFormat="1" applyFont="1" applyFill="1" applyBorder="1" applyAlignment="1" applyProtection="1">
      <alignment horizontal="center" vertical="center"/>
      <protection hidden="1"/>
    </xf>
    <xf numFmtId="49" fontId="2" fillId="20" borderId="48" xfId="0" applyNumberFormat="1" applyFont="1" applyFill="1" applyBorder="1" applyAlignment="1">
      <alignment horizontal="left" vertical="center" wrapText="1"/>
    </xf>
    <xf numFmtId="190" fontId="13" fillId="20" borderId="25" xfId="57" applyNumberFormat="1" applyFont="1" applyFill="1" applyBorder="1" applyAlignment="1" applyProtection="1">
      <alignment horizontal="center" vertical="center"/>
      <protection locked="0"/>
    </xf>
    <xf numFmtId="1" fontId="13" fillId="20" borderId="48" xfId="57" applyNumberFormat="1" applyFont="1" applyFill="1" applyBorder="1" applyAlignment="1" applyProtection="1">
      <alignment horizontal="center" vertical="center"/>
      <protection hidden="1"/>
    </xf>
    <xf numFmtId="1" fontId="7" fillId="20" borderId="48" xfId="0" applyNumberFormat="1" applyFont="1" applyFill="1" applyBorder="1" applyAlignment="1" applyProtection="1">
      <alignment horizontal="center" vertical="center"/>
      <protection hidden="1"/>
    </xf>
    <xf numFmtId="1" fontId="7" fillId="20" borderId="10" xfId="0" applyNumberFormat="1" applyFont="1" applyFill="1" applyBorder="1" applyAlignment="1" applyProtection="1">
      <alignment horizontal="center" vertical="center"/>
      <protection hidden="1"/>
    </xf>
    <xf numFmtId="198" fontId="7" fillId="20" borderId="10" xfId="0" applyNumberFormat="1" applyFont="1" applyFill="1" applyBorder="1" applyAlignment="1" applyProtection="1">
      <alignment horizontal="center" vertical="center"/>
      <protection locked="0"/>
    </xf>
    <xf numFmtId="1" fontId="7" fillId="20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20" borderId="19" xfId="0" applyNumberFormat="1" applyFont="1" applyFill="1" applyBorder="1" applyAlignment="1" applyProtection="1">
      <alignment horizontal="center" vertical="center"/>
      <protection locked="0"/>
    </xf>
    <xf numFmtId="0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0" fillId="20" borderId="10" xfId="0" applyNumberFormat="1" applyFont="1" applyFill="1" applyBorder="1" applyAlignment="1" applyProtection="1">
      <alignment horizontal="center" vertical="center"/>
      <protection locked="0"/>
    </xf>
    <xf numFmtId="0" fontId="10" fillId="20" borderId="22" xfId="0" applyNumberFormat="1" applyFont="1" applyFill="1" applyBorder="1" applyAlignment="1" applyProtection="1">
      <alignment horizontal="center" vertical="center"/>
      <protection locked="0"/>
    </xf>
    <xf numFmtId="193" fontId="7" fillId="20" borderId="10" xfId="57" applyNumberFormat="1" applyFont="1" applyFill="1" applyBorder="1" applyAlignment="1" applyProtection="1">
      <alignment horizontal="center" vertical="center" wrapText="1"/>
      <protection hidden="1"/>
    </xf>
    <xf numFmtId="0" fontId="7" fillId="20" borderId="10" xfId="0" applyFont="1" applyFill="1" applyBorder="1" applyAlignment="1" applyProtection="1">
      <alignment horizontal="center" vertical="center" wrapText="1"/>
      <protection locked="0"/>
    </xf>
    <xf numFmtId="198" fontId="7" fillId="20" borderId="22" xfId="0" applyNumberFormat="1" applyFont="1" applyFill="1" applyBorder="1" applyAlignment="1" applyProtection="1">
      <alignment horizontal="center" vertical="center"/>
      <protection hidden="1"/>
    </xf>
    <xf numFmtId="49" fontId="7" fillId="20" borderId="48" xfId="0" applyNumberFormat="1" applyFont="1" applyFill="1" applyBorder="1" applyAlignment="1" applyProtection="1">
      <alignment horizontal="left" vertical="center" wrapText="1"/>
      <protection locked="0"/>
    </xf>
    <xf numFmtId="0" fontId="2" fillId="20" borderId="22" xfId="0" applyNumberFormat="1" applyFont="1" applyFill="1" applyBorder="1" applyAlignment="1" applyProtection="1">
      <alignment horizontal="center" vertical="center"/>
      <protection locked="0"/>
    </xf>
    <xf numFmtId="1" fontId="7" fillId="20" borderId="10" xfId="0" applyNumberFormat="1" applyFont="1" applyFill="1" applyBorder="1" applyAlignment="1" applyProtection="1">
      <alignment horizontal="center" vertical="center"/>
      <protection locked="0"/>
    </xf>
    <xf numFmtId="0" fontId="7" fillId="20" borderId="10" xfId="0" applyNumberFormat="1" applyFont="1" applyFill="1" applyBorder="1" applyAlignment="1" applyProtection="1">
      <alignment horizontal="center" vertical="center"/>
      <protection locked="0"/>
    </xf>
    <xf numFmtId="190" fontId="13" fillId="20" borderId="25" xfId="0" applyNumberFormat="1" applyFont="1" applyFill="1" applyBorder="1" applyAlignment="1" applyProtection="1">
      <alignment horizontal="center" vertical="center"/>
      <protection locked="0"/>
    </xf>
    <xf numFmtId="0" fontId="2" fillId="20" borderId="10" xfId="0" applyFont="1" applyFill="1" applyBorder="1" applyAlignment="1" applyProtection="1">
      <alignment horizontal="center" vertical="center"/>
      <protection hidden="1"/>
    </xf>
    <xf numFmtId="0" fontId="2" fillId="20" borderId="22" xfId="0" applyFont="1" applyFill="1" applyBorder="1" applyAlignment="1" applyProtection="1">
      <alignment horizontal="center" vertical="center" wrapText="1"/>
      <protection hidden="1"/>
    </xf>
    <xf numFmtId="190" fontId="7" fillId="20" borderId="25" xfId="0" applyNumberFormat="1" applyFont="1" applyFill="1" applyBorder="1" applyAlignment="1" applyProtection="1">
      <alignment horizontal="center" vertical="center"/>
      <protection locked="0"/>
    </xf>
    <xf numFmtId="1" fontId="7" fillId="20" borderId="25" xfId="0" applyNumberFormat="1" applyFont="1" applyFill="1" applyBorder="1" applyAlignment="1" applyProtection="1">
      <alignment horizontal="center" vertical="center"/>
      <protection locked="0"/>
    </xf>
    <xf numFmtId="1" fontId="7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20" borderId="48" xfId="57" applyNumberFormat="1" applyFont="1" applyFill="1" applyBorder="1" applyAlignment="1" applyProtection="1">
      <alignment horizontal="left" vertical="center" wrapText="1"/>
      <protection locked="0"/>
    </xf>
    <xf numFmtId="195" fontId="7" fillId="0" borderId="13" xfId="0" applyNumberFormat="1" applyFont="1" applyFill="1" applyBorder="1" applyAlignment="1" applyProtection="1">
      <alignment horizontal="center" vertical="center"/>
      <protection hidden="1"/>
    </xf>
    <xf numFmtId="49" fontId="30" fillId="20" borderId="27" xfId="0" applyNumberFormat="1" applyFont="1" applyFill="1" applyBorder="1" applyAlignment="1">
      <alignment horizontal="left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189" fontId="10" fillId="20" borderId="22" xfId="0" applyNumberFormat="1" applyFont="1" applyFill="1" applyBorder="1" applyAlignment="1" applyProtection="1">
      <alignment horizontal="center" vertical="center"/>
      <protection/>
    </xf>
    <xf numFmtId="191" fontId="2" fillId="20" borderId="25" xfId="0" applyNumberFormat="1" applyFont="1" applyFill="1" applyBorder="1" applyAlignment="1" applyProtection="1">
      <alignment horizontal="center" vertical="center"/>
      <protection/>
    </xf>
    <xf numFmtId="1" fontId="2" fillId="20" borderId="12" xfId="0" applyNumberFormat="1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 wrapText="1"/>
    </xf>
    <xf numFmtId="49" fontId="31" fillId="20" borderId="27" xfId="0" applyNumberFormat="1" applyFont="1" applyFill="1" applyBorder="1" applyAlignment="1">
      <alignment horizontal="right" vertical="center" wrapText="1"/>
    </xf>
    <xf numFmtId="191" fontId="7" fillId="20" borderId="25" xfId="0" applyNumberFormat="1" applyFont="1" applyFill="1" applyBorder="1" applyAlignment="1" applyProtection="1">
      <alignment horizontal="center" vertical="center"/>
      <protection/>
    </xf>
    <xf numFmtId="1" fontId="7" fillId="20" borderId="12" xfId="0" applyNumberFormat="1" applyFont="1" applyFill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 wrapText="1"/>
    </xf>
    <xf numFmtId="189" fontId="13" fillId="20" borderId="22" xfId="0" applyNumberFormat="1" applyFont="1" applyFill="1" applyBorder="1" applyAlignment="1" applyProtection="1">
      <alignment horizontal="center" vertical="center"/>
      <protection/>
    </xf>
    <xf numFmtId="0" fontId="30" fillId="20" borderId="27" xfId="0" applyFont="1" applyFill="1" applyBorder="1" applyAlignment="1">
      <alignment horizontal="left" vertical="center" wrapText="1"/>
    </xf>
    <xf numFmtId="0" fontId="31" fillId="20" borderId="10" xfId="0" applyFont="1" applyFill="1" applyBorder="1" applyAlignment="1">
      <alignment horizontal="center" vertical="center" wrapText="1"/>
    </xf>
    <xf numFmtId="189" fontId="13" fillId="20" borderId="24" xfId="0" applyNumberFormat="1" applyFont="1" applyFill="1" applyBorder="1" applyAlignment="1" applyProtection="1">
      <alignment horizontal="center" vertical="center"/>
      <protection/>
    </xf>
    <xf numFmtId="0" fontId="2" fillId="20" borderId="24" xfId="0" applyFont="1" applyFill="1" applyBorder="1" applyAlignment="1">
      <alignment horizontal="center" vertical="center" wrapText="1"/>
    </xf>
    <xf numFmtId="49" fontId="30" fillId="20" borderId="111" xfId="0" applyNumberFormat="1" applyFont="1" applyFill="1" applyBorder="1" applyAlignment="1">
      <alignment horizontal="left" vertical="center" wrapText="1"/>
    </xf>
    <xf numFmtId="0" fontId="2" fillId="20" borderId="19" xfId="0" applyFont="1" applyFill="1" applyBorder="1" applyAlignment="1">
      <alignment horizontal="center" vertical="center" wrapText="1"/>
    </xf>
    <xf numFmtId="190" fontId="7" fillId="20" borderId="114" xfId="0" applyNumberFormat="1" applyFont="1" applyFill="1" applyBorder="1" applyAlignment="1" applyProtection="1">
      <alignment horizontal="center" vertical="center"/>
      <protection/>
    </xf>
    <xf numFmtId="1" fontId="7" fillId="20" borderId="115" xfId="0" applyNumberFormat="1" applyFont="1" applyFill="1" applyBorder="1" applyAlignment="1">
      <alignment horizontal="center" vertical="center"/>
    </xf>
    <xf numFmtId="0" fontId="31" fillId="20" borderId="22" xfId="0" applyFont="1" applyFill="1" applyBorder="1" applyAlignment="1">
      <alignment horizontal="center" vertical="center" wrapText="1"/>
    </xf>
    <xf numFmtId="0" fontId="7" fillId="20" borderId="17" xfId="0" applyFont="1" applyFill="1" applyBorder="1" applyAlignment="1">
      <alignment horizontal="center" vertical="center" wrapText="1"/>
    </xf>
    <xf numFmtId="189" fontId="2" fillId="20" borderId="22" xfId="0" applyNumberFormat="1" applyFont="1" applyFill="1" applyBorder="1" applyAlignment="1" applyProtection="1">
      <alignment horizontal="center" vertical="center"/>
      <protection/>
    </xf>
    <xf numFmtId="49" fontId="30" fillId="20" borderId="27" xfId="0" applyNumberFormat="1" applyFont="1" applyFill="1" applyBorder="1" applyAlignment="1">
      <alignment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5" fillId="24" borderId="60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30" xfId="0" applyFont="1" applyFill="1" applyBorder="1" applyAlignment="1">
      <alignment horizontal="center" vertical="center" wrapText="1"/>
    </xf>
    <xf numFmtId="0" fontId="35" fillId="24" borderId="59" xfId="0" applyFont="1" applyFill="1" applyBorder="1" applyAlignment="1">
      <alignment horizontal="center" vertical="center"/>
    </xf>
    <xf numFmtId="0" fontId="35" fillId="24" borderId="49" xfId="0" applyFont="1" applyFill="1" applyBorder="1" applyAlignment="1">
      <alignment horizontal="center" vertical="center" wrapText="1"/>
    </xf>
    <xf numFmtId="0" fontId="35" fillId="24" borderId="59" xfId="0" applyFont="1" applyFill="1" applyBorder="1" applyAlignment="1">
      <alignment horizontal="center" vertical="center" wrapText="1"/>
    </xf>
    <xf numFmtId="0" fontId="35" fillId="24" borderId="72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/>
    </xf>
    <xf numFmtId="0" fontId="36" fillId="24" borderId="30" xfId="0" applyFont="1" applyFill="1" applyBorder="1" applyAlignment="1">
      <alignment horizontal="center" vertical="center"/>
    </xf>
    <xf numFmtId="0" fontId="36" fillId="24" borderId="60" xfId="0" applyFont="1" applyFill="1" applyBorder="1" applyAlignment="1">
      <alignment horizontal="center" vertical="center"/>
    </xf>
    <xf numFmtId="0" fontId="35" fillId="24" borderId="49" xfId="0" applyFont="1" applyFill="1" applyBorder="1" applyAlignment="1">
      <alignment horizontal="center" vertical="center"/>
    </xf>
    <xf numFmtId="0" fontId="36" fillId="24" borderId="59" xfId="0" applyFont="1" applyFill="1" applyBorder="1" applyAlignment="1">
      <alignment horizontal="center" vertical="center"/>
    </xf>
    <xf numFmtId="0" fontId="36" fillId="24" borderId="35" xfId="0" applyFont="1" applyFill="1" applyBorder="1" applyAlignment="1">
      <alignment horizontal="center" vertical="center"/>
    </xf>
    <xf numFmtId="0" fontId="36" fillId="24" borderId="49" xfId="0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/>
    </xf>
    <xf numFmtId="0" fontId="36" fillId="24" borderId="43" xfId="0" applyFont="1" applyFill="1" applyBorder="1" applyAlignment="1">
      <alignment horizontal="center" vertical="center"/>
    </xf>
    <xf numFmtId="0" fontId="36" fillId="24" borderId="0" xfId="0" applyFont="1" applyFill="1" applyAlignment="1">
      <alignment horizontal="center" vertical="center"/>
    </xf>
    <xf numFmtId="0" fontId="36" fillId="24" borderId="72" xfId="0" applyFont="1" applyFill="1" applyBorder="1" applyAlignment="1">
      <alignment horizontal="center" vertical="center" wrapText="1"/>
    </xf>
    <xf numFmtId="3" fontId="36" fillId="24" borderId="30" xfId="0" applyNumberFormat="1" applyFont="1" applyFill="1" applyBorder="1" applyAlignment="1">
      <alignment horizontal="center" vertical="center"/>
    </xf>
    <xf numFmtId="0" fontId="36" fillId="24" borderId="30" xfId="0" applyFont="1" applyFill="1" applyBorder="1" applyAlignment="1">
      <alignment horizontal="center" vertical="center" wrapText="1"/>
    </xf>
    <xf numFmtId="3" fontId="36" fillId="24" borderId="59" xfId="0" applyNumberFormat="1" applyFont="1" applyFill="1" applyBorder="1" applyAlignment="1">
      <alignment horizontal="center" vertical="center"/>
    </xf>
    <xf numFmtId="0" fontId="36" fillId="24" borderId="59" xfId="0" applyFont="1" applyFill="1" applyBorder="1" applyAlignment="1">
      <alignment horizontal="center" vertical="center" wrapText="1"/>
    </xf>
    <xf numFmtId="190" fontId="13" fillId="24" borderId="69" xfId="0" applyNumberFormat="1" applyFont="1" applyFill="1" applyBorder="1" applyAlignment="1" applyProtection="1">
      <alignment horizontal="center" vertical="center"/>
      <protection/>
    </xf>
    <xf numFmtId="190" fontId="31" fillId="24" borderId="25" xfId="0" applyNumberFormat="1" applyFont="1" applyFill="1" applyBorder="1" applyAlignment="1" applyProtection="1">
      <alignment horizontal="center" vertical="center"/>
      <protection/>
    </xf>
    <xf numFmtId="190" fontId="31" fillId="24" borderId="25" xfId="0" applyNumberFormat="1" applyFont="1" applyFill="1" applyBorder="1" applyAlignment="1" applyProtection="1">
      <alignment horizontal="center" vertical="center"/>
      <protection/>
    </xf>
    <xf numFmtId="190" fontId="55" fillId="24" borderId="25" xfId="0" applyNumberFormat="1" applyFont="1" applyFill="1" applyBorder="1" applyAlignment="1" applyProtection="1">
      <alignment horizontal="center" vertical="center"/>
      <protection/>
    </xf>
    <xf numFmtId="190" fontId="7" fillId="24" borderId="25" xfId="0" applyNumberFormat="1" applyFont="1" applyFill="1" applyBorder="1" applyAlignment="1" applyProtection="1">
      <alignment horizontal="center" vertical="center"/>
      <protection/>
    </xf>
    <xf numFmtId="190" fontId="13" fillId="24" borderId="25" xfId="0" applyNumberFormat="1" applyFont="1" applyFill="1" applyBorder="1" applyAlignment="1" applyProtection="1">
      <alignment horizontal="center" vertical="center"/>
      <protection/>
    </xf>
    <xf numFmtId="0" fontId="7" fillId="24" borderId="52" xfId="0" applyFont="1" applyFill="1" applyBorder="1" applyAlignment="1">
      <alignment horizontal="center" vertical="center" wrapText="1"/>
    </xf>
    <xf numFmtId="0" fontId="7" fillId="24" borderId="46" xfId="0" applyFont="1" applyFill="1" applyBorder="1" applyAlignment="1">
      <alignment horizontal="center" vertical="center" wrapText="1"/>
    </xf>
    <xf numFmtId="0" fontId="7" fillId="24" borderId="75" xfId="0" applyFont="1" applyFill="1" applyBorder="1" applyAlignment="1">
      <alignment horizontal="center" vertical="center" wrapText="1"/>
    </xf>
    <xf numFmtId="1" fontId="7" fillId="24" borderId="66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191" fontId="13" fillId="24" borderId="25" xfId="0" applyNumberFormat="1" applyFont="1" applyFill="1" applyBorder="1" applyAlignment="1" applyProtection="1">
      <alignment horizontal="center" vertical="center"/>
      <protection/>
    </xf>
    <xf numFmtId="191" fontId="7" fillId="24" borderId="25" xfId="0" applyNumberFormat="1" applyFont="1" applyFill="1" applyBorder="1" applyAlignment="1" applyProtection="1">
      <alignment horizontal="center" vertical="center"/>
      <protection/>
    </xf>
    <xf numFmtId="191" fontId="2" fillId="24" borderId="25" xfId="0" applyNumberFormat="1" applyFont="1" applyFill="1" applyBorder="1" applyAlignment="1" applyProtection="1">
      <alignment horizontal="center" vertical="center"/>
      <protection/>
    </xf>
    <xf numFmtId="190" fontId="2" fillId="24" borderId="26" xfId="0" applyNumberFormat="1" applyFont="1" applyFill="1" applyBorder="1" applyAlignment="1" applyProtection="1">
      <alignment horizontal="center" vertical="center"/>
      <protection/>
    </xf>
    <xf numFmtId="190" fontId="60" fillId="0" borderId="48" xfId="0" applyNumberFormat="1" applyFont="1" applyFill="1" applyBorder="1" applyAlignment="1">
      <alignment horizontal="center" vertical="center" wrapText="1"/>
    </xf>
    <xf numFmtId="190" fontId="34" fillId="0" borderId="48" xfId="0" applyNumberFormat="1" applyFont="1" applyFill="1" applyBorder="1" applyAlignment="1" applyProtection="1">
      <alignment horizontal="center" vertical="center"/>
      <protection/>
    </xf>
    <xf numFmtId="190" fontId="60" fillId="0" borderId="54" xfId="0" applyNumberFormat="1" applyFont="1" applyFill="1" applyBorder="1" applyAlignment="1" applyProtection="1">
      <alignment horizontal="center" vertical="center"/>
      <protection/>
    </xf>
    <xf numFmtId="190" fontId="34" fillId="0" borderId="54" xfId="0" applyNumberFormat="1" applyFont="1" applyFill="1" applyBorder="1" applyAlignment="1" applyProtection="1">
      <alignment horizontal="center" vertical="center"/>
      <protection/>
    </xf>
    <xf numFmtId="198" fontId="34" fillId="0" borderId="15" xfId="0" applyNumberFormat="1" applyFont="1" applyFill="1" applyBorder="1" applyAlignment="1" applyProtection="1">
      <alignment horizontal="center" vertical="center"/>
      <protection/>
    </xf>
    <xf numFmtId="198" fontId="60" fillId="0" borderId="10" xfId="0" applyNumberFormat="1" applyFont="1" applyFill="1" applyBorder="1" applyAlignment="1" applyProtection="1">
      <alignment horizontal="center" vertical="center"/>
      <protection/>
    </xf>
    <xf numFmtId="198" fontId="34" fillId="0" borderId="10" xfId="0" applyNumberFormat="1" applyFont="1" applyFill="1" applyBorder="1" applyAlignment="1" applyProtection="1">
      <alignment horizontal="center" vertical="center"/>
      <protection/>
    </xf>
    <xf numFmtId="190" fontId="61" fillId="0" borderId="26" xfId="0" applyNumberFormat="1" applyFont="1" applyFill="1" applyBorder="1" applyAlignment="1" applyProtection="1">
      <alignment horizontal="center" vertical="center"/>
      <protection/>
    </xf>
    <xf numFmtId="190" fontId="34" fillId="24" borderId="25" xfId="0" applyNumberFormat="1" applyFont="1" applyFill="1" applyBorder="1" applyAlignment="1" applyProtection="1">
      <alignment horizontal="center" vertical="center"/>
      <protection/>
    </xf>
    <xf numFmtId="190" fontId="60" fillId="24" borderId="25" xfId="0" applyNumberFormat="1" applyFont="1" applyFill="1" applyBorder="1" applyAlignment="1" applyProtection="1">
      <alignment horizontal="center" vertical="center"/>
      <protection/>
    </xf>
    <xf numFmtId="190" fontId="34" fillId="0" borderId="25" xfId="0" applyNumberFormat="1" applyFont="1" applyFill="1" applyBorder="1" applyAlignment="1" applyProtection="1">
      <alignment horizontal="center" vertical="center"/>
      <protection/>
    </xf>
    <xf numFmtId="190" fontId="60" fillId="0" borderId="25" xfId="0" applyNumberFormat="1" applyFont="1" applyFill="1" applyBorder="1" applyAlignment="1" applyProtection="1">
      <alignment horizontal="center" vertical="center"/>
      <protection/>
    </xf>
    <xf numFmtId="190" fontId="34" fillId="0" borderId="56" xfId="0" applyNumberFormat="1" applyFont="1" applyFill="1" applyBorder="1" applyAlignment="1" applyProtection="1">
      <alignment horizontal="center" vertical="center"/>
      <protection/>
    </xf>
    <xf numFmtId="0" fontId="34" fillId="0" borderId="23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vertical="center" wrapText="1"/>
    </xf>
    <xf numFmtId="0" fontId="14" fillId="0" borderId="19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190" fontId="34" fillId="24" borderId="25" xfId="0" applyNumberFormat="1" applyFont="1" applyFill="1" applyBorder="1" applyAlignment="1" applyProtection="1">
      <alignment horizontal="center" vertical="center"/>
      <protection/>
    </xf>
    <xf numFmtId="0" fontId="34" fillId="24" borderId="23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left" vertical="center" wrapText="1"/>
    </xf>
    <xf numFmtId="49" fontId="34" fillId="0" borderId="14" xfId="0" applyNumberFormat="1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9" fontId="60" fillId="0" borderId="22" xfId="0" applyNumberFormat="1" applyFont="1" applyFill="1" applyBorder="1" applyAlignment="1" applyProtection="1">
      <alignment horizontal="center" vertical="center"/>
      <protection/>
    </xf>
    <xf numFmtId="190" fontId="34" fillId="0" borderId="25" xfId="0" applyNumberFormat="1" applyFont="1" applyFill="1" applyBorder="1" applyAlignment="1" applyProtection="1">
      <alignment horizontal="center" vertical="center"/>
      <protection/>
    </xf>
    <xf numFmtId="0" fontId="34" fillId="0" borderId="23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9" fontId="60" fillId="0" borderId="22" xfId="0" applyNumberFormat="1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>
      <alignment horizontal="center" vertical="center" wrapText="1"/>
    </xf>
    <xf numFmtId="1" fontId="34" fillId="0" borderId="19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4" fillId="0" borderId="19" xfId="0" applyNumberFormat="1" applyFont="1" applyFill="1" applyBorder="1" applyAlignment="1">
      <alignment horizontal="center" vertical="center" wrapText="1"/>
    </xf>
    <xf numFmtId="188" fontId="14" fillId="20" borderId="0" xfId="0" applyNumberFormat="1" applyFont="1" applyFill="1" applyBorder="1" applyAlignment="1" applyProtection="1">
      <alignment vertical="center"/>
      <protection/>
    </xf>
    <xf numFmtId="191" fontId="14" fillId="24" borderId="25" xfId="0" applyNumberFormat="1" applyFont="1" applyFill="1" applyBorder="1" applyAlignment="1" applyProtection="1">
      <alignment horizontal="center" vertical="center"/>
      <protection/>
    </xf>
    <xf numFmtId="191" fontId="34" fillId="24" borderId="25" xfId="0" applyNumberFormat="1" applyFont="1" applyFill="1" applyBorder="1" applyAlignment="1" applyProtection="1">
      <alignment horizontal="center" vertical="center"/>
      <protection/>
    </xf>
    <xf numFmtId="49" fontId="14" fillId="20" borderId="19" xfId="0" applyNumberFormat="1" applyFont="1" applyFill="1" applyBorder="1" applyAlignment="1">
      <alignment horizontal="center" vertical="center" wrapText="1"/>
    </xf>
    <xf numFmtId="49" fontId="14" fillId="20" borderId="27" xfId="0" applyNumberFormat="1" applyFont="1" applyFill="1" applyBorder="1" applyAlignment="1">
      <alignment horizontal="left" vertical="center" wrapText="1"/>
    </xf>
    <xf numFmtId="0" fontId="34" fillId="20" borderId="12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 wrapText="1"/>
    </xf>
    <xf numFmtId="189" fontId="61" fillId="20" borderId="22" xfId="0" applyNumberFormat="1" applyFont="1" applyFill="1" applyBorder="1" applyAlignment="1" applyProtection="1">
      <alignment horizontal="center" vertical="center"/>
      <protection/>
    </xf>
    <xf numFmtId="191" fontId="14" fillId="20" borderId="25" xfId="0" applyNumberFormat="1" applyFont="1" applyFill="1" applyBorder="1" applyAlignment="1" applyProtection="1">
      <alignment horizontal="center" vertical="center"/>
      <protection/>
    </xf>
    <xf numFmtId="1" fontId="14" fillId="20" borderId="12" xfId="0" applyNumberFormat="1" applyFont="1" applyFill="1" applyBorder="1" applyAlignment="1">
      <alignment horizontal="center" vertical="center"/>
    </xf>
    <xf numFmtId="0" fontId="14" fillId="20" borderId="22" xfId="0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49" fontId="34" fillId="20" borderId="27" xfId="0" applyNumberFormat="1" applyFont="1" applyFill="1" applyBorder="1" applyAlignment="1">
      <alignment horizontal="right" vertical="center" wrapText="1"/>
    </xf>
    <xf numFmtId="191" fontId="34" fillId="20" borderId="25" xfId="0" applyNumberFormat="1" applyFont="1" applyFill="1" applyBorder="1" applyAlignment="1" applyProtection="1">
      <alignment horizontal="center" vertical="center"/>
      <protection/>
    </xf>
    <xf numFmtId="1" fontId="34" fillId="20" borderId="12" xfId="0" applyNumberFormat="1" applyFont="1" applyFill="1" applyBorder="1" applyAlignment="1">
      <alignment horizontal="center" vertical="center"/>
    </xf>
    <xf numFmtId="0" fontId="34" fillId="20" borderId="22" xfId="0" applyFont="1" applyFill="1" applyBorder="1" applyAlignment="1">
      <alignment horizontal="center" vertical="center" wrapText="1"/>
    </xf>
    <xf numFmtId="190" fontId="14" fillId="24" borderId="25" xfId="0" applyNumberFormat="1" applyFont="1" applyFill="1" applyBorder="1" applyAlignment="1" applyProtection="1">
      <alignment horizontal="center" vertical="center"/>
      <protection/>
    </xf>
    <xf numFmtId="191" fontId="34" fillId="0" borderId="25" xfId="0" applyNumberFormat="1" applyFont="1" applyFill="1" applyBorder="1" applyAlignment="1" applyProtection="1">
      <alignment horizontal="center" vertical="center"/>
      <protection/>
    </xf>
    <xf numFmtId="191" fontId="60" fillId="0" borderId="26" xfId="0" applyNumberFormat="1" applyFont="1" applyFill="1" applyBorder="1" applyAlignment="1" applyProtection="1">
      <alignment horizontal="center" vertical="center"/>
      <protection/>
    </xf>
    <xf numFmtId="191" fontId="14" fillId="0" borderId="26" xfId="0" applyNumberFormat="1" applyFont="1" applyFill="1" applyBorder="1" applyAlignment="1" applyProtection="1">
      <alignment horizontal="center" vertical="center"/>
      <protection/>
    </xf>
    <xf numFmtId="191" fontId="14" fillId="0" borderId="25" xfId="0" applyNumberFormat="1" applyFont="1" applyFill="1" applyBorder="1" applyAlignment="1" applyProtection="1">
      <alignment horizontal="center" vertical="center"/>
      <protection/>
    </xf>
    <xf numFmtId="194" fontId="14" fillId="0" borderId="96" xfId="0" applyNumberFormat="1" applyFont="1" applyFill="1" applyBorder="1" applyAlignment="1">
      <alignment horizontal="center" vertical="center" wrapText="1"/>
    </xf>
    <xf numFmtId="190" fontId="34" fillId="20" borderId="25" xfId="0" applyNumberFormat="1" applyFont="1" applyFill="1" applyBorder="1" applyAlignment="1" applyProtection="1">
      <alignment horizontal="center" vertical="center"/>
      <protection locked="0"/>
    </xf>
    <xf numFmtId="190" fontId="60" fillId="20" borderId="25" xfId="0" applyNumberFormat="1" applyFont="1" applyFill="1" applyBorder="1" applyAlignment="1" applyProtection="1">
      <alignment horizontal="center" vertical="center"/>
      <protection locked="0"/>
    </xf>
    <xf numFmtId="190" fontId="34" fillId="25" borderId="25" xfId="57" applyNumberFormat="1" applyFont="1" applyFill="1" applyBorder="1" applyAlignment="1" applyProtection="1">
      <alignment horizontal="center" vertical="center"/>
      <protection locked="0"/>
    </xf>
    <xf numFmtId="190" fontId="60" fillId="0" borderId="25" xfId="57" applyNumberFormat="1" applyFont="1" applyFill="1" applyBorder="1" applyAlignment="1" applyProtection="1">
      <alignment horizontal="center" vertical="center"/>
      <protection locked="0"/>
    </xf>
    <xf numFmtId="190" fontId="34" fillId="20" borderId="25" xfId="57" applyNumberFormat="1" applyFont="1" applyFill="1" applyBorder="1" applyAlignment="1" applyProtection="1">
      <alignment horizontal="center" vertical="center"/>
      <protection locked="0"/>
    </xf>
    <xf numFmtId="190" fontId="34" fillId="0" borderId="25" xfId="57" applyNumberFormat="1" applyFont="1" applyFill="1" applyBorder="1" applyAlignment="1" applyProtection="1">
      <alignment horizontal="center" vertical="center"/>
      <protection locked="0"/>
    </xf>
    <xf numFmtId="1" fontId="34" fillId="0" borderId="25" xfId="57" applyNumberFormat="1" applyFont="1" applyFill="1" applyBorder="1" applyAlignment="1" applyProtection="1">
      <alignment horizontal="center" vertical="center"/>
      <protection locked="0"/>
    </xf>
    <xf numFmtId="190" fontId="34" fillId="0" borderId="68" xfId="57" applyNumberFormat="1" applyFont="1" applyFill="1" applyBorder="1" applyAlignment="1" applyProtection="1">
      <alignment horizontal="center" vertical="center"/>
      <protection locked="0"/>
    </xf>
    <xf numFmtId="190" fontId="14" fillId="24" borderId="26" xfId="0" applyNumberFormat="1" applyFont="1" applyFill="1" applyBorder="1" applyAlignment="1" applyProtection="1">
      <alignment horizontal="center" vertical="center"/>
      <protection/>
    </xf>
    <xf numFmtId="190" fontId="14" fillId="0" borderId="26" xfId="0" applyNumberFormat="1" applyFont="1" applyFill="1" applyBorder="1" applyAlignment="1" applyProtection="1">
      <alignment horizontal="center" vertical="center"/>
      <protection/>
    </xf>
    <xf numFmtId="190" fontId="34" fillId="0" borderId="26" xfId="0" applyNumberFormat="1" applyFont="1" applyFill="1" applyBorder="1" applyAlignment="1" applyProtection="1">
      <alignment horizontal="center" vertical="center"/>
      <protection/>
    </xf>
    <xf numFmtId="190" fontId="34" fillId="24" borderId="26" xfId="0" applyNumberFormat="1" applyFont="1" applyFill="1" applyBorder="1" applyAlignment="1" applyProtection="1">
      <alignment horizontal="center" vertical="center"/>
      <protection/>
    </xf>
    <xf numFmtId="194" fontId="14" fillId="0" borderId="25" xfId="0" applyNumberFormat="1" applyFont="1" applyBorder="1" applyAlignment="1">
      <alignment horizontal="center" vertical="center" wrapText="1"/>
    </xf>
    <xf numFmtId="190" fontId="60" fillId="20" borderId="25" xfId="57" applyNumberFormat="1" applyFont="1" applyFill="1" applyBorder="1" applyAlignment="1" applyProtection="1">
      <alignment horizontal="center" vertical="center"/>
      <protection locked="0"/>
    </xf>
    <xf numFmtId="190" fontId="34" fillId="0" borderId="48" xfId="57" applyNumberFormat="1" applyFont="1" applyFill="1" applyBorder="1" applyAlignment="1" applyProtection="1">
      <alignment horizontal="center" vertical="center"/>
      <protection locked="0"/>
    </xf>
    <xf numFmtId="49" fontId="14" fillId="20" borderId="111" xfId="0" applyNumberFormat="1" applyFont="1" applyFill="1" applyBorder="1" applyAlignment="1">
      <alignment horizontal="left" vertical="center" wrapText="1"/>
    </xf>
    <xf numFmtId="0" fontId="14" fillId="20" borderId="19" xfId="0" applyFont="1" applyFill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189" fontId="60" fillId="20" borderId="24" xfId="0" applyNumberFormat="1" applyFont="1" applyFill="1" applyBorder="1" applyAlignment="1" applyProtection="1">
      <alignment horizontal="center" vertical="center"/>
      <protection/>
    </xf>
    <xf numFmtId="190" fontId="34" fillId="20" borderId="114" xfId="0" applyNumberFormat="1" applyFont="1" applyFill="1" applyBorder="1" applyAlignment="1" applyProtection="1">
      <alignment horizontal="center" vertical="center"/>
      <protection/>
    </xf>
    <xf numFmtId="1" fontId="34" fillId="20" borderId="115" xfId="0" applyNumberFormat="1" applyFont="1" applyFill="1" applyBorder="1" applyAlignment="1">
      <alignment horizontal="center" vertical="center"/>
    </xf>
    <xf numFmtId="0" fontId="14" fillId="20" borderId="16" xfId="0" applyFont="1" applyFill="1" applyBorder="1" applyAlignment="1">
      <alignment horizontal="center" vertical="center" wrapText="1"/>
    </xf>
    <xf numFmtId="0" fontId="14" fillId="20" borderId="24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49" fontId="7" fillId="25" borderId="95" xfId="0" applyNumberFormat="1" applyFont="1" applyFill="1" applyBorder="1" applyAlignment="1">
      <alignment vertical="center" wrapText="1"/>
    </xf>
    <xf numFmtId="0" fontId="0" fillId="25" borderId="12" xfId="0" applyFill="1" applyBorder="1" applyAlignment="1">
      <alignment horizontal="center" vertical="top" wrapText="1"/>
    </xf>
    <xf numFmtId="0" fontId="0" fillId="25" borderId="10" xfId="0" applyFill="1" applyBorder="1" applyAlignment="1">
      <alignment horizontal="center" vertical="top" wrapText="1"/>
    </xf>
    <xf numFmtId="0" fontId="0" fillId="25" borderId="17" xfId="0" applyFill="1" applyBorder="1" applyAlignment="1">
      <alignment horizontal="center" vertical="top" wrapText="1"/>
    </xf>
    <xf numFmtId="191" fontId="14" fillId="25" borderId="26" xfId="0" applyNumberFormat="1" applyFont="1" applyFill="1" applyBorder="1" applyAlignment="1" applyProtection="1">
      <alignment horizontal="center" vertical="center"/>
      <protection/>
    </xf>
    <xf numFmtId="189" fontId="2" fillId="25" borderId="12" xfId="0" applyNumberFormat="1" applyFont="1" applyFill="1" applyBorder="1" applyAlignment="1" applyProtection="1">
      <alignment horizontal="center" vertical="center"/>
      <protection/>
    </xf>
    <xf numFmtId="0" fontId="0" fillId="25" borderId="19" xfId="0" applyFill="1" applyBorder="1" applyAlignment="1">
      <alignment horizontal="center" vertical="top" wrapText="1"/>
    </xf>
    <xf numFmtId="0" fontId="0" fillId="25" borderId="22" xfId="0" applyFill="1" applyBorder="1" applyAlignment="1">
      <alignment horizontal="center" vertical="top" wrapText="1"/>
    </xf>
    <xf numFmtId="188" fontId="2" fillId="25" borderId="0" xfId="0" applyNumberFormat="1" applyFont="1" applyFill="1" applyBorder="1" applyAlignment="1" applyProtection="1">
      <alignment vertical="center"/>
      <protection/>
    </xf>
    <xf numFmtId="191" fontId="60" fillId="24" borderId="25" xfId="0" applyNumberFormat="1" applyFont="1" applyFill="1" applyBorder="1" applyAlignment="1" applyProtection="1">
      <alignment horizontal="center" vertical="center"/>
      <protection/>
    </xf>
    <xf numFmtId="189" fontId="7" fillId="0" borderId="12" xfId="0" applyNumberFormat="1" applyFont="1" applyFill="1" applyBorder="1" applyAlignment="1" applyProtection="1">
      <alignment horizontal="center" vertical="center"/>
      <protection/>
    </xf>
    <xf numFmtId="194" fontId="7" fillId="0" borderId="96" xfId="0" applyNumberFormat="1" applyFont="1" applyFill="1" applyBorder="1" applyAlignment="1">
      <alignment horizontal="center" vertical="center" wrapText="1"/>
    </xf>
    <xf numFmtId="196" fontId="7" fillId="0" borderId="97" xfId="0" applyNumberFormat="1" applyFont="1" applyFill="1" applyBorder="1" applyAlignment="1">
      <alignment horizontal="center" vertical="center" wrapText="1"/>
    </xf>
    <xf numFmtId="194" fontId="2" fillId="20" borderId="0" xfId="0" applyNumberFormat="1" applyFont="1" applyFill="1" applyBorder="1" applyAlignment="1" applyProtection="1">
      <alignment vertical="center"/>
      <protection/>
    </xf>
    <xf numFmtId="194" fontId="2" fillId="2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21" fillId="0" borderId="0" xfId="0" applyFont="1" applyAlignment="1">
      <alignment/>
    </xf>
    <xf numFmtId="49" fontId="2" fillId="24" borderId="19" xfId="0" applyNumberFormat="1" applyFont="1" applyFill="1" applyBorder="1" applyAlignment="1">
      <alignment horizontal="center" vertical="center" wrapText="1"/>
    </xf>
    <xf numFmtId="49" fontId="30" fillId="24" borderId="27" xfId="0" applyNumberFormat="1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89" fontId="10" fillId="24" borderId="22" xfId="0" applyNumberFormat="1" applyFont="1" applyFill="1" applyBorder="1" applyAlignment="1" applyProtection="1">
      <alignment horizontal="center" vertical="center"/>
      <protection/>
    </xf>
    <xf numFmtId="1" fontId="14" fillId="24" borderId="12" xfId="0" applyNumberFormat="1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88" fontId="2" fillId="24" borderId="0" xfId="0" applyNumberFormat="1" applyFont="1" applyFill="1" applyBorder="1" applyAlignment="1" applyProtection="1">
      <alignment vertical="center"/>
      <protection/>
    </xf>
    <xf numFmtId="189" fontId="13" fillId="24" borderId="22" xfId="0" applyNumberFormat="1" applyFont="1" applyFill="1" applyBorder="1" applyAlignment="1" applyProtection="1">
      <alignment horizontal="center" vertical="center"/>
      <protection/>
    </xf>
    <xf numFmtId="1" fontId="7" fillId="24" borderId="12" xfId="0" applyNumberFormat="1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 wrapText="1"/>
    </xf>
    <xf numFmtId="189" fontId="2" fillId="24" borderId="22" xfId="0" applyNumberFormat="1" applyFont="1" applyFill="1" applyBorder="1" applyAlignment="1" applyProtection="1">
      <alignment horizontal="center" vertical="center"/>
      <protection/>
    </xf>
    <xf numFmtId="49" fontId="30" fillId="24" borderId="27" xfId="0" applyNumberFormat="1" applyFont="1" applyFill="1" applyBorder="1" applyAlignment="1">
      <alignment vertical="center" wrapText="1"/>
    </xf>
    <xf numFmtId="1" fontId="2" fillId="24" borderId="12" xfId="0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49" fontId="14" fillId="24" borderId="19" xfId="0" applyNumberFormat="1" applyFont="1" applyFill="1" applyBorder="1" applyAlignment="1">
      <alignment horizontal="center" vertical="center" wrapText="1"/>
    </xf>
    <xf numFmtId="49" fontId="14" fillId="24" borderId="111" xfId="0" applyNumberFormat="1" applyFont="1" applyFill="1" applyBorder="1" applyAlignment="1">
      <alignment horizontal="left" vertical="center" wrapText="1"/>
    </xf>
    <xf numFmtId="0" fontId="14" fillId="24" borderId="19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189" fontId="60" fillId="24" borderId="24" xfId="0" applyNumberFormat="1" applyFont="1" applyFill="1" applyBorder="1" applyAlignment="1" applyProtection="1">
      <alignment horizontal="center" vertical="center"/>
      <protection/>
    </xf>
    <xf numFmtId="190" fontId="34" fillId="24" borderId="114" xfId="0" applyNumberFormat="1" applyFont="1" applyFill="1" applyBorder="1" applyAlignment="1" applyProtection="1">
      <alignment horizontal="center" vertical="center"/>
      <protection/>
    </xf>
    <xf numFmtId="1" fontId="34" fillId="24" borderId="115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22" xfId="0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14" fillId="24" borderId="24" xfId="0" applyFont="1" applyFill="1" applyBorder="1" applyAlignment="1">
      <alignment horizontal="center" vertical="center" wrapText="1"/>
    </xf>
    <xf numFmtId="188" fontId="14" fillId="24" borderId="0" xfId="0" applyNumberFormat="1" applyFont="1" applyFill="1" applyBorder="1" applyAlignment="1" applyProtection="1">
      <alignment vertical="center"/>
      <protection/>
    </xf>
    <xf numFmtId="49" fontId="2" fillId="24" borderId="25" xfId="0" applyNumberFormat="1" applyFont="1" applyFill="1" applyBorder="1" applyAlignment="1" applyProtection="1">
      <alignment horizontal="left" vertical="center"/>
      <protection locked="0"/>
    </xf>
    <xf numFmtId="49" fontId="2" fillId="24" borderId="48" xfId="57" applyNumberFormat="1" applyFont="1" applyFill="1" applyBorder="1" applyAlignment="1" applyProtection="1">
      <alignment horizontal="right" vertical="center" wrapText="1"/>
      <protection locked="0"/>
    </xf>
    <xf numFmtId="0" fontId="2" fillId="24" borderId="19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198" fontId="2" fillId="24" borderId="10" xfId="0" applyNumberFormat="1" applyFont="1" applyFill="1" applyBorder="1" applyAlignment="1" applyProtection="1">
      <alignment horizontal="center" vertical="center"/>
      <protection locked="0"/>
    </xf>
    <xf numFmtId="198" fontId="2" fillId="24" borderId="22" xfId="0" applyNumberFormat="1" applyFont="1" applyFill="1" applyBorder="1" applyAlignment="1" applyProtection="1">
      <alignment horizontal="center" vertical="center"/>
      <protection locked="0"/>
    </xf>
    <xf numFmtId="1" fontId="7" fillId="24" borderId="25" xfId="0" applyNumberFormat="1" applyFont="1" applyFill="1" applyBorder="1" applyAlignment="1" applyProtection="1">
      <alignment horizontal="center" vertical="center"/>
      <protection locked="0"/>
    </xf>
    <xf numFmtId="193" fontId="7" fillId="24" borderId="10" xfId="57" applyNumberFormat="1" applyFont="1" applyFill="1" applyBorder="1" applyAlignment="1" applyProtection="1">
      <alignment horizontal="center" vertical="center" wrapText="1"/>
      <protection hidden="1"/>
    </xf>
    <xf numFmtId="1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198" fontId="7" fillId="24" borderId="22" xfId="0" applyNumberFormat="1" applyFont="1" applyFill="1" applyBorder="1" applyAlignment="1" applyProtection="1">
      <alignment horizontal="center" vertical="center"/>
      <protection hidden="1"/>
    </xf>
    <xf numFmtId="1" fontId="2" fillId="24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24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24" borderId="24" xfId="0" applyNumberFormat="1" applyFont="1" applyFill="1" applyBorder="1" applyAlignment="1" applyProtection="1">
      <alignment horizontal="center" vertical="center" wrapText="1"/>
      <protection hidden="1"/>
    </xf>
    <xf numFmtId="194" fontId="2" fillId="24" borderId="0" xfId="0" applyNumberFormat="1" applyFont="1" applyFill="1" applyBorder="1" applyAlignment="1" applyProtection="1">
      <alignment vertical="center"/>
      <protection/>
    </xf>
    <xf numFmtId="49" fontId="2" fillId="24" borderId="48" xfId="0" applyNumberFormat="1" applyFont="1" applyFill="1" applyBorder="1" applyAlignment="1">
      <alignment horizontal="left" vertical="center" wrapText="1"/>
    </xf>
    <xf numFmtId="1" fontId="13" fillId="24" borderId="48" xfId="57" applyNumberFormat="1" applyFont="1" applyFill="1" applyBorder="1" applyAlignment="1" applyProtection="1">
      <alignment horizontal="center" vertical="center"/>
      <protection hidden="1"/>
    </xf>
    <xf numFmtId="49" fontId="7" fillId="24" borderId="48" xfId="0" applyNumberFormat="1" applyFont="1" applyFill="1" applyBorder="1" applyAlignment="1">
      <alignment horizontal="left" vertical="center" wrapText="1"/>
    </xf>
    <xf numFmtId="0" fontId="2" fillId="24" borderId="19" xfId="0" applyNumberFormat="1" applyFont="1" applyFill="1" applyBorder="1" applyAlignment="1" applyProtection="1">
      <alignment horizontal="center" vertical="center"/>
      <protection locked="0"/>
    </xf>
    <xf numFmtId="0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10" fillId="24" borderId="10" xfId="0" applyNumberFormat="1" applyFont="1" applyFill="1" applyBorder="1" applyAlignment="1" applyProtection="1">
      <alignment horizontal="center" vertical="center"/>
      <protection locked="0"/>
    </xf>
    <xf numFmtId="0" fontId="10" fillId="24" borderId="22" xfId="0" applyNumberFormat="1" applyFont="1" applyFill="1" applyBorder="1" applyAlignment="1" applyProtection="1">
      <alignment horizontal="center" vertical="center"/>
      <protection locked="0"/>
    </xf>
    <xf numFmtId="190" fontId="34" fillId="24" borderId="25" xfId="57" applyNumberFormat="1" applyFont="1" applyFill="1" applyBorder="1" applyAlignment="1" applyProtection="1">
      <alignment horizontal="center" vertical="center"/>
      <protection locked="0"/>
    </xf>
    <xf numFmtId="1" fontId="7" fillId="24" borderId="48" xfId="0" applyNumberFormat="1" applyFont="1" applyFill="1" applyBorder="1" applyAlignment="1" applyProtection="1">
      <alignment horizontal="center" vertical="center"/>
      <protection hidden="1"/>
    </xf>
    <xf numFmtId="1" fontId="7" fillId="24" borderId="10" xfId="0" applyNumberFormat="1" applyFont="1" applyFill="1" applyBorder="1" applyAlignment="1" applyProtection="1">
      <alignment horizontal="center" vertical="center"/>
      <protection hidden="1"/>
    </xf>
    <xf numFmtId="1" fontId="7" fillId="24" borderId="22" xfId="0" applyNumberFormat="1" applyFont="1" applyFill="1" applyBorder="1" applyAlignment="1" applyProtection="1">
      <alignment horizontal="center" vertical="center" wrapText="1"/>
      <protection hidden="1"/>
    </xf>
    <xf numFmtId="49" fontId="7" fillId="24" borderId="48" xfId="57" applyNumberFormat="1" applyFont="1" applyFill="1" applyBorder="1" applyAlignment="1" applyProtection="1">
      <alignment horizontal="left" vertical="center" wrapText="1"/>
      <protection locked="0"/>
    </xf>
    <xf numFmtId="0" fontId="2" fillId="24" borderId="48" xfId="0" applyFont="1" applyFill="1" applyBorder="1" applyAlignment="1" applyProtection="1">
      <alignment horizontal="left" vertical="center" wrapText="1"/>
      <protection locked="0"/>
    </xf>
    <xf numFmtId="49" fontId="7" fillId="24" borderId="48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22" xfId="0" applyNumberFormat="1" applyFont="1" applyFill="1" applyBorder="1" applyAlignment="1" applyProtection="1">
      <alignment horizontal="center" vertical="center"/>
      <protection locked="0"/>
    </xf>
    <xf numFmtId="1" fontId="7" fillId="24" borderId="10" xfId="0" applyNumberFormat="1" applyFont="1" applyFill="1" applyBorder="1" applyAlignment="1" applyProtection="1">
      <alignment horizontal="center" vertical="center"/>
      <protection locked="0"/>
    </xf>
    <xf numFmtId="0" fontId="7" fillId="24" borderId="10" xfId="0" applyNumberFormat="1" applyFont="1" applyFill="1" applyBorder="1" applyAlignment="1" applyProtection="1">
      <alignment horizontal="center" vertical="center"/>
      <protection locked="0"/>
    </xf>
    <xf numFmtId="49" fontId="2" fillId="24" borderId="48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/>
      <protection hidden="1"/>
    </xf>
    <xf numFmtId="1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22" xfId="0" applyFont="1" applyFill="1" applyBorder="1" applyAlignment="1" applyProtection="1">
      <alignment horizontal="center" vertical="center" wrapText="1"/>
      <protection hidden="1"/>
    </xf>
    <xf numFmtId="1" fontId="7" fillId="24" borderId="48" xfId="57" applyNumberFormat="1" applyFont="1" applyFill="1" applyBorder="1" applyAlignment="1" applyProtection="1">
      <alignment horizontal="center" vertical="center"/>
      <protection locked="0"/>
    </xf>
    <xf numFmtId="190" fontId="60" fillId="24" borderId="25" xfId="57" applyNumberFormat="1" applyFont="1" applyFill="1" applyBorder="1" applyAlignment="1" applyProtection="1">
      <alignment horizontal="center" vertical="center"/>
      <protection locked="0"/>
    </xf>
    <xf numFmtId="198" fontId="2" fillId="24" borderId="19" xfId="0" applyNumberFormat="1" applyFont="1" applyFill="1" applyBorder="1" applyAlignment="1" applyProtection="1">
      <alignment horizontal="center" vertical="center"/>
      <protection locked="0"/>
    </xf>
    <xf numFmtId="193" fontId="2" fillId="24" borderId="10" xfId="57" applyNumberFormat="1" applyFont="1" applyFill="1" applyBorder="1" applyAlignment="1" applyProtection="1">
      <alignment horizontal="center" vertical="center" wrapText="1"/>
      <protection hidden="1"/>
    </xf>
    <xf numFmtId="198" fontId="2" fillId="24" borderId="22" xfId="0" applyNumberFormat="1" applyFont="1" applyFill="1" applyBorder="1" applyAlignment="1" applyProtection="1">
      <alignment horizontal="center" vertical="center"/>
      <protection hidden="1"/>
    </xf>
    <xf numFmtId="198" fontId="7" fillId="24" borderId="10" xfId="0" applyNumberFormat="1" applyFont="1" applyFill="1" applyBorder="1" applyAlignment="1" applyProtection="1">
      <alignment horizontal="center" vertical="center"/>
      <protection locked="0"/>
    </xf>
    <xf numFmtId="1" fontId="7" fillId="24" borderId="25" xfId="57" applyNumberFormat="1" applyFont="1" applyFill="1" applyBorder="1" applyAlignment="1" applyProtection="1">
      <alignment horizontal="center" vertical="center"/>
      <protection locked="0"/>
    </xf>
    <xf numFmtId="49" fontId="2" fillId="24" borderId="48" xfId="0" applyNumberFormat="1" applyFont="1" applyFill="1" applyBorder="1" applyAlignment="1">
      <alignment horizontal="left" vertical="center" wrapText="1"/>
    </xf>
    <xf numFmtId="0" fontId="30" fillId="24" borderId="10" xfId="0" applyFont="1" applyFill="1" applyBorder="1" applyAlignment="1" applyProtection="1">
      <alignment horizontal="center" vertical="center" wrapText="1"/>
      <protection locked="0"/>
    </xf>
    <xf numFmtId="1" fontId="2" fillId="24" borderId="48" xfId="0" applyNumberFormat="1" applyFont="1" applyFill="1" applyBorder="1" applyAlignment="1" applyProtection="1">
      <alignment horizontal="center" vertical="center"/>
      <protection hidden="1"/>
    </xf>
    <xf numFmtId="1" fontId="2" fillId="24" borderId="10" xfId="0" applyNumberFormat="1" applyFont="1" applyFill="1" applyBorder="1" applyAlignment="1" applyProtection="1">
      <alignment horizontal="center" vertical="center"/>
      <protection hidden="1"/>
    </xf>
    <xf numFmtId="1" fontId="2" fillId="2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10" xfId="0" applyFont="1" applyFill="1" applyBorder="1" applyAlignment="1">
      <alignment horizontal="left" vertical="center" wrapText="1"/>
    </xf>
    <xf numFmtId="49" fontId="7" fillId="24" borderId="95" xfId="0" applyNumberFormat="1" applyFont="1" applyFill="1" applyBorder="1" applyAlignment="1">
      <alignment vertical="center" wrapText="1"/>
    </xf>
    <xf numFmtId="0" fontId="0" fillId="24" borderId="12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top" wrapText="1"/>
    </xf>
    <xf numFmtId="0" fontId="0" fillId="24" borderId="17" xfId="0" applyFill="1" applyBorder="1" applyAlignment="1">
      <alignment horizontal="center" vertical="top" wrapText="1"/>
    </xf>
    <xf numFmtId="191" fontId="14" fillId="24" borderId="26" xfId="0" applyNumberFormat="1" applyFont="1" applyFill="1" applyBorder="1" applyAlignment="1" applyProtection="1">
      <alignment horizontal="center" vertical="center"/>
      <protection/>
    </xf>
    <xf numFmtId="189" fontId="2" fillId="24" borderId="12" xfId="0" applyNumberFormat="1" applyFont="1" applyFill="1" applyBorder="1" applyAlignment="1" applyProtection="1">
      <alignment horizontal="center" vertical="center"/>
      <protection/>
    </xf>
    <xf numFmtId="0" fontId="0" fillId="24" borderId="19" xfId="0" applyFill="1" applyBorder="1" applyAlignment="1">
      <alignment horizontal="center" vertical="top" wrapText="1"/>
    </xf>
    <xf numFmtId="0" fontId="0" fillId="24" borderId="22" xfId="0" applyFill="1" applyBorder="1" applyAlignment="1">
      <alignment horizontal="center" vertical="top" wrapText="1"/>
    </xf>
    <xf numFmtId="49" fontId="14" fillId="24" borderId="27" xfId="0" applyNumberFormat="1" applyFont="1" applyFill="1" applyBorder="1" applyAlignment="1">
      <alignment horizontal="left" vertical="center" wrapText="1"/>
    </xf>
    <xf numFmtId="0" fontId="34" fillId="24" borderId="12" xfId="0" applyFont="1" applyFill="1" applyBorder="1" applyAlignment="1">
      <alignment horizontal="center" vertical="center" wrapText="1"/>
    </xf>
    <xf numFmtId="189" fontId="61" fillId="24" borderId="22" xfId="0" applyNumberFormat="1" applyFont="1" applyFill="1" applyBorder="1" applyAlignment="1" applyProtection="1">
      <alignment horizontal="center" vertical="center"/>
      <protection/>
    </xf>
    <xf numFmtId="0" fontId="14" fillId="24" borderId="22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1" fontId="34" fillId="24" borderId="12" xfId="0" applyNumberFormat="1" applyFont="1" applyFill="1" applyBorder="1" applyAlignment="1">
      <alignment horizontal="center" vertical="center"/>
    </xf>
    <xf numFmtId="49" fontId="34" fillId="24" borderId="27" xfId="0" applyNumberFormat="1" applyFont="1" applyFill="1" applyBorder="1" applyAlignment="1">
      <alignment horizontal="right" vertical="center" wrapText="1"/>
    </xf>
    <xf numFmtId="49" fontId="2" fillId="24" borderId="16" xfId="0" applyNumberFormat="1" applyFont="1" applyFill="1" applyBorder="1" applyAlignment="1" applyProtection="1">
      <alignment horizontal="center" vertical="center"/>
      <protection/>
    </xf>
    <xf numFmtId="49" fontId="30" fillId="24" borderId="21" xfId="0" applyNumberFormat="1" applyFont="1" applyFill="1" applyBorder="1" applyAlignment="1">
      <alignment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189" fontId="10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 applyProtection="1">
      <alignment horizontal="center" vertical="center"/>
      <protection/>
    </xf>
    <xf numFmtId="49" fontId="31" fillId="24" borderId="14" xfId="0" applyNumberFormat="1" applyFont="1" applyFill="1" applyBorder="1" applyAlignment="1">
      <alignment horizontal="right" vertical="center" wrapText="1"/>
    </xf>
    <xf numFmtId="0" fontId="7" fillId="24" borderId="19" xfId="0" applyFont="1" applyFill="1" applyBorder="1" applyAlignment="1">
      <alignment horizontal="center" vertical="center" wrapText="1"/>
    </xf>
    <xf numFmtId="1" fontId="57" fillId="24" borderId="12" xfId="0" applyNumberFormat="1" applyFont="1" applyFill="1" applyBorder="1" applyAlignment="1">
      <alignment horizontal="center" vertical="center"/>
    </xf>
    <xf numFmtId="49" fontId="2" fillId="24" borderId="19" xfId="0" applyNumberFormat="1" applyFont="1" applyFill="1" applyBorder="1" applyAlignment="1" applyProtection="1">
      <alignment horizontal="center" vertical="center"/>
      <protection/>
    </xf>
    <xf numFmtId="0" fontId="2" fillId="24" borderId="27" xfId="0" applyNumberFormat="1" applyFont="1" applyFill="1" applyBorder="1" applyAlignment="1" applyProtection="1">
      <alignment horizontal="left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/>
      <protection/>
    </xf>
    <xf numFmtId="0" fontId="7" fillId="24" borderId="10" xfId="0" applyNumberFormat="1" applyFont="1" applyFill="1" applyBorder="1" applyAlignment="1" applyProtection="1">
      <alignment horizontal="center" vertical="center"/>
      <protection/>
    </xf>
    <xf numFmtId="0" fontId="7" fillId="24" borderId="22" xfId="0" applyNumberFormat="1" applyFont="1" applyFill="1" applyBorder="1" applyAlignment="1" applyProtection="1">
      <alignment horizontal="center" vertical="center"/>
      <protection/>
    </xf>
    <xf numFmtId="189" fontId="10" fillId="24" borderId="10" xfId="0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49" fontId="2" fillId="24" borderId="19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vertical="center" wrapText="1"/>
    </xf>
    <xf numFmtId="49" fontId="2" fillId="24" borderId="19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24" borderId="22" xfId="0" applyNumberFormat="1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>
      <alignment horizontal="center" vertical="center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24" borderId="22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left" vertical="center" wrapText="1"/>
    </xf>
    <xf numFmtId="49" fontId="30" fillId="24" borderId="19" xfId="0" applyNumberFormat="1" applyFont="1" applyFill="1" applyBorder="1" applyAlignment="1">
      <alignment horizontal="center" vertical="center" wrapText="1"/>
    </xf>
    <xf numFmtId="49" fontId="7" fillId="24" borderId="14" xfId="0" applyNumberFormat="1" applyFont="1" applyFill="1" applyBorder="1" applyAlignment="1">
      <alignment horizontal="right" vertical="center" wrapText="1"/>
    </xf>
    <xf numFmtId="49" fontId="30" fillId="24" borderId="19" xfId="0" applyNumberFormat="1" applyFont="1" applyFill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 wrapText="1"/>
    </xf>
    <xf numFmtId="0" fontId="30" fillId="24" borderId="12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49" fontId="2" fillId="24" borderId="51" xfId="0" applyNumberFormat="1" applyFont="1" applyFill="1" applyBorder="1" applyAlignment="1">
      <alignment horizontal="center" vertical="center" wrapText="1"/>
    </xf>
    <xf numFmtId="49" fontId="30" fillId="24" borderId="112" xfId="0" applyNumberFormat="1" applyFont="1" applyFill="1" applyBorder="1" applyAlignment="1">
      <alignment horizontal="left" vertical="center" wrapText="1"/>
    </xf>
    <xf numFmtId="0" fontId="7" fillId="24" borderId="77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189" fontId="10" fillId="24" borderId="76" xfId="0" applyNumberFormat="1" applyFont="1" applyFill="1" applyBorder="1" applyAlignment="1" applyProtection="1">
      <alignment horizontal="center" vertical="center"/>
      <protection/>
    </xf>
    <xf numFmtId="191" fontId="7" fillId="24" borderId="68" xfId="0" applyNumberFormat="1" applyFont="1" applyFill="1" applyBorder="1" applyAlignment="1" applyProtection="1">
      <alignment horizontal="center" vertical="center"/>
      <protection/>
    </xf>
    <xf numFmtId="1" fontId="7" fillId="24" borderId="77" xfId="0" applyNumberFormat="1" applyFont="1" applyFill="1" applyBorder="1" applyAlignment="1">
      <alignment horizontal="center" vertical="center"/>
    </xf>
    <xf numFmtId="0" fontId="31" fillId="24" borderId="46" xfId="0" applyFont="1" applyFill="1" applyBorder="1" applyAlignment="1">
      <alignment horizontal="center" vertical="center" wrapText="1"/>
    </xf>
    <xf numFmtId="0" fontId="7" fillId="24" borderId="76" xfId="0" applyFont="1" applyFill="1" applyBorder="1" applyAlignment="1">
      <alignment horizontal="center" vertical="center" wrapText="1"/>
    </xf>
    <xf numFmtId="0" fontId="30" fillId="24" borderId="77" xfId="0" applyFont="1" applyFill="1" applyBorder="1" applyAlignment="1">
      <alignment horizontal="center" vertical="center" wrapText="1"/>
    </xf>
    <xf numFmtId="0" fontId="2" fillId="24" borderId="76" xfId="0" applyFont="1" applyFill="1" applyBorder="1" applyAlignment="1">
      <alignment horizontal="center" vertical="center" wrapText="1"/>
    </xf>
    <xf numFmtId="0" fontId="2" fillId="24" borderId="77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190" fontId="62" fillId="0" borderId="48" xfId="0" applyNumberFormat="1" applyFont="1" applyFill="1" applyBorder="1" applyAlignment="1">
      <alignment horizontal="center" vertical="center" wrapText="1"/>
    </xf>
    <xf numFmtId="190" fontId="63" fillId="0" borderId="48" xfId="0" applyNumberFormat="1" applyFont="1" applyFill="1" applyBorder="1" applyAlignment="1" applyProtection="1">
      <alignment horizontal="center" vertical="center"/>
      <protection/>
    </xf>
    <xf numFmtId="190" fontId="62" fillId="0" borderId="54" xfId="0" applyNumberFormat="1" applyFont="1" applyFill="1" applyBorder="1" applyAlignment="1" applyProtection="1">
      <alignment horizontal="center" vertical="center"/>
      <protection/>
    </xf>
    <xf numFmtId="189" fontId="2" fillId="0" borderId="69" xfId="0" applyNumberFormat="1" applyFont="1" applyFill="1" applyBorder="1" applyAlignment="1" applyProtection="1">
      <alignment horizontal="left" vertical="center"/>
      <protection/>
    </xf>
    <xf numFmtId="49" fontId="7" fillId="0" borderId="69" xfId="0" applyNumberFormat="1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188" fontId="2" fillId="0" borderId="49" xfId="0" applyNumberFormat="1" applyFont="1" applyFill="1" applyBorder="1" applyAlignment="1" applyProtection="1">
      <alignment horizontal="center" vertical="center" wrapText="1"/>
      <protection/>
    </xf>
    <xf numFmtId="191" fontId="7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9" fontId="2" fillId="0" borderId="10" xfId="0" applyNumberFormat="1" applyFont="1" applyFill="1" applyBorder="1" applyAlignment="1" applyProtection="1">
      <alignment horizontal="left" vertical="center"/>
      <protection/>
    </xf>
    <xf numFmtId="189" fontId="30" fillId="0" borderId="10" xfId="0" applyNumberFormat="1" applyFont="1" applyFill="1" applyBorder="1" applyAlignment="1" applyProtection="1">
      <alignment horizontal="center" vertical="center"/>
      <protection/>
    </xf>
    <xf numFmtId="191" fontId="3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190" fontId="63" fillId="0" borderId="10" xfId="0" applyNumberFormat="1" applyFont="1" applyFill="1" applyBorder="1" applyAlignment="1" applyProtection="1">
      <alignment horizontal="center" vertical="center"/>
      <protection/>
    </xf>
    <xf numFmtId="49" fontId="64" fillId="0" borderId="10" xfId="0" applyNumberFormat="1" applyFont="1" applyFill="1" applyBorder="1" applyAlignment="1">
      <alignment horizontal="left" vertical="center" wrapText="1"/>
    </xf>
    <xf numFmtId="198" fontId="63" fillId="0" borderId="15" xfId="0" applyNumberFormat="1" applyFont="1" applyFill="1" applyBorder="1" applyAlignment="1" applyProtection="1">
      <alignment horizontal="center" vertical="center"/>
      <protection/>
    </xf>
    <xf numFmtId="198" fontId="62" fillId="0" borderId="10" xfId="0" applyNumberFormat="1" applyFont="1" applyFill="1" applyBorder="1" applyAlignment="1" applyProtection="1">
      <alignment horizontal="center" vertical="center"/>
      <protection/>
    </xf>
    <xf numFmtId="198" fontId="63" fillId="0" borderId="10" xfId="0" applyNumberFormat="1" applyFont="1" applyFill="1" applyBorder="1" applyAlignment="1" applyProtection="1">
      <alignment horizontal="center" vertical="center"/>
      <protection/>
    </xf>
    <xf numFmtId="190" fontId="65" fillId="0" borderId="26" xfId="0" applyNumberFormat="1" applyFont="1" applyFill="1" applyBorder="1" applyAlignment="1" applyProtection="1">
      <alignment horizontal="center" vertical="center"/>
      <protection/>
    </xf>
    <xf numFmtId="190" fontId="63" fillId="0" borderId="25" xfId="0" applyNumberFormat="1" applyFont="1" applyBorder="1" applyAlignment="1">
      <alignment horizontal="center" vertical="center"/>
    </xf>
    <xf numFmtId="190" fontId="62" fillId="24" borderId="69" xfId="0" applyNumberFormat="1" applyFont="1" applyFill="1" applyBorder="1" applyAlignment="1" applyProtection="1">
      <alignment horizontal="center" vertical="center"/>
      <protection/>
    </xf>
    <xf numFmtId="190" fontId="63" fillId="24" borderId="25" xfId="0" applyNumberFormat="1" applyFont="1" applyFill="1" applyBorder="1" applyAlignment="1" applyProtection="1">
      <alignment horizontal="center" vertical="center"/>
      <protection/>
    </xf>
    <xf numFmtId="190" fontId="62" fillId="24" borderId="25" xfId="0" applyNumberFormat="1" applyFont="1" applyFill="1" applyBorder="1" applyAlignment="1" applyProtection="1">
      <alignment horizontal="center" vertical="center"/>
      <protection/>
    </xf>
    <xf numFmtId="190" fontId="63" fillId="0" borderId="56" xfId="0" applyNumberFormat="1" applyFont="1" applyFill="1" applyBorder="1" applyAlignment="1" applyProtection="1">
      <alignment horizontal="center" vertical="center"/>
      <protection/>
    </xf>
    <xf numFmtId="190" fontId="62" fillId="0" borderId="25" xfId="0" applyNumberFormat="1" applyFont="1" applyFill="1" applyBorder="1" applyAlignment="1" applyProtection="1">
      <alignment horizontal="center" vertical="center"/>
      <protection/>
    </xf>
    <xf numFmtId="190" fontId="63" fillId="0" borderId="25" xfId="0" applyNumberFormat="1" applyFont="1" applyFill="1" applyBorder="1" applyAlignment="1" applyProtection="1">
      <alignment horizontal="center" vertical="center"/>
      <protection/>
    </xf>
    <xf numFmtId="191" fontId="64" fillId="24" borderId="25" xfId="0" applyNumberFormat="1" applyFont="1" applyFill="1" applyBorder="1" applyAlignment="1" applyProtection="1">
      <alignment horizontal="center" vertical="center"/>
      <protection/>
    </xf>
    <xf numFmtId="191" fontId="64" fillId="24" borderId="26" xfId="0" applyNumberFormat="1" applyFont="1" applyFill="1" applyBorder="1" applyAlignment="1" applyProtection="1">
      <alignment horizontal="center" vertical="center"/>
      <protection/>
    </xf>
    <xf numFmtId="191" fontId="63" fillId="24" borderId="25" xfId="0" applyNumberFormat="1" applyFont="1" applyFill="1" applyBorder="1" applyAlignment="1" applyProtection="1">
      <alignment horizontal="center" vertical="center"/>
      <protection/>
    </xf>
    <xf numFmtId="191" fontId="62" fillId="0" borderId="56" xfId="0" applyNumberFormat="1" applyFont="1" applyFill="1" applyBorder="1" applyAlignment="1" applyProtection="1">
      <alignment horizontal="center" vertical="center"/>
      <protection/>
    </xf>
    <xf numFmtId="191" fontId="64" fillId="0" borderId="25" xfId="0" applyNumberFormat="1" applyFont="1" applyFill="1" applyBorder="1" applyAlignment="1" applyProtection="1">
      <alignment horizontal="center" vertical="center"/>
      <protection/>
    </xf>
    <xf numFmtId="191" fontId="63" fillId="0" borderId="25" xfId="0" applyNumberFormat="1" applyFont="1" applyFill="1" applyBorder="1" applyAlignment="1" applyProtection="1">
      <alignment horizontal="center" vertical="center"/>
      <protection/>
    </xf>
    <xf numFmtId="194" fontId="64" fillId="0" borderId="25" xfId="0" applyNumberFormat="1" applyFont="1" applyBorder="1" applyAlignment="1">
      <alignment horizontal="center" vertical="center" wrapText="1"/>
    </xf>
    <xf numFmtId="191" fontId="62" fillId="0" borderId="25" xfId="0" applyNumberFormat="1" applyFont="1" applyFill="1" applyBorder="1" applyAlignment="1" applyProtection="1">
      <alignment horizontal="center" vertical="center"/>
      <protection/>
    </xf>
    <xf numFmtId="49" fontId="2" fillId="25" borderId="95" xfId="0" applyNumberFormat="1" applyFont="1" applyFill="1" applyBorder="1" applyAlignment="1">
      <alignment horizontal="right" vertical="center" wrapText="1"/>
    </xf>
    <xf numFmtId="191" fontId="14" fillId="25" borderId="25" xfId="0" applyNumberFormat="1" applyFont="1" applyFill="1" applyBorder="1" applyAlignment="1" applyProtection="1">
      <alignment horizontal="center" vertical="center"/>
      <protection/>
    </xf>
    <xf numFmtId="49" fontId="2" fillId="25" borderId="67" xfId="0" applyNumberFormat="1" applyFont="1" applyFill="1" applyBorder="1" applyAlignment="1">
      <alignment horizontal="left" vertical="center" wrapText="1"/>
    </xf>
    <xf numFmtId="191" fontId="60" fillId="25" borderId="25" xfId="0" applyNumberFormat="1" applyFont="1" applyFill="1" applyBorder="1" applyAlignment="1" applyProtection="1">
      <alignment horizontal="center" vertical="center"/>
      <protection/>
    </xf>
    <xf numFmtId="49" fontId="7" fillId="25" borderId="22" xfId="0" applyNumberFormat="1" applyFont="1" applyFill="1" applyBorder="1" applyAlignment="1">
      <alignment horizontal="left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189" fontId="10" fillId="25" borderId="17" xfId="0" applyNumberFormat="1" applyFont="1" applyFill="1" applyBorder="1" applyAlignment="1" applyProtection="1">
      <alignment horizontal="center" vertical="center"/>
      <protection/>
    </xf>
    <xf numFmtId="191" fontId="34" fillId="25" borderId="25" xfId="0" applyNumberFormat="1" applyFont="1" applyFill="1" applyBorder="1" applyAlignment="1" applyProtection="1">
      <alignment horizontal="center" vertical="center"/>
      <protection/>
    </xf>
    <xf numFmtId="0" fontId="7" fillId="25" borderId="17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94" fontId="63" fillId="0" borderId="96" xfId="0" applyNumberFormat="1" applyFont="1" applyFill="1" applyBorder="1" applyAlignment="1">
      <alignment horizontal="center" vertical="center" wrapText="1"/>
    </xf>
    <xf numFmtId="191" fontId="63" fillId="0" borderId="27" xfId="0" applyNumberFormat="1" applyFont="1" applyFill="1" applyBorder="1" applyAlignment="1" applyProtection="1">
      <alignment horizontal="center" vertical="center"/>
      <protection/>
    </xf>
    <xf numFmtId="190" fontId="63" fillId="0" borderId="25" xfId="57" applyNumberFormat="1" applyFont="1" applyFill="1" applyBorder="1" applyAlignment="1" applyProtection="1">
      <alignment horizontal="center" vertical="center"/>
      <protection locked="0"/>
    </xf>
    <xf numFmtId="190" fontId="62" fillId="0" borderId="25" xfId="57" applyNumberFormat="1" applyFont="1" applyFill="1" applyBorder="1" applyAlignment="1" applyProtection="1">
      <alignment horizontal="center" vertical="center"/>
      <protection locked="0"/>
    </xf>
    <xf numFmtId="190" fontId="63" fillId="24" borderId="25" xfId="57" applyNumberFormat="1" applyFont="1" applyFill="1" applyBorder="1" applyAlignment="1" applyProtection="1">
      <alignment horizontal="center" vertical="center"/>
      <protection locked="0"/>
    </xf>
    <xf numFmtId="190" fontId="64" fillId="24" borderId="25" xfId="57" applyNumberFormat="1" applyFont="1" applyFill="1" applyBorder="1" applyAlignment="1" applyProtection="1">
      <alignment horizontal="center" vertical="center"/>
      <protection locked="0"/>
    </xf>
    <xf numFmtId="190" fontId="62" fillId="24" borderId="25" xfId="57" applyNumberFormat="1" applyFont="1" applyFill="1" applyBorder="1" applyAlignment="1" applyProtection="1">
      <alignment horizontal="center" vertical="center"/>
      <protection locked="0"/>
    </xf>
    <xf numFmtId="190" fontId="63" fillId="24" borderId="25" xfId="0" applyNumberFormat="1" applyFont="1" applyFill="1" applyBorder="1" applyAlignment="1" applyProtection="1">
      <alignment horizontal="center" vertical="center"/>
      <protection locked="0"/>
    </xf>
    <xf numFmtId="190" fontId="62" fillId="24" borderId="25" xfId="0" applyNumberFormat="1" applyFont="1" applyFill="1" applyBorder="1" applyAlignment="1" applyProtection="1">
      <alignment horizontal="center" vertical="center"/>
      <protection locked="0"/>
    </xf>
    <xf numFmtId="190" fontId="63" fillId="25" borderId="25" xfId="57" applyNumberFormat="1" applyFont="1" applyFill="1" applyBorder="1" applyAlignment="1" applyProtection="1">
      <alignment horizontal="center" vertical="center"/>
      <protection locked="0"/>
    </xf>
    <xf numFmtId="1" fontId="63" fillId="0" borderId="25" xfId="57" applyNumberFormat="1" applyFont="1" applyFill="1" applyBorder="1" applyAlignment="1" applyProtection="1">
      <alignment horizontal="center" vertical="center"/>
      <protection locked="0"/>
    </xf>
    <xf numFmtId="190" fontId="63" fillId="0" borderId="68" xfId="57" applyNumberFormat="1" applyFont="1" applyFill="1" applyBorder="1" applyAlignment="1" applyProtection="1">
      <alignment horizontal="center" vertical="center"/>
      <protection locked="0"/>
    </xf>
    <xf numFmtId="49" fontId="2" fillId="0" borderId="107" xfId="0" applyNumberFormat="1" applyFont="1" applyFill="1" applyBorder="1" applyAlignment="1" applyProtection="1">
      <alignment horizontal="left" vertical="center" wrapText="1"/>
      <protection locked="0"/>
    </xf>
    <xf numFmtId="190" fontId="63" fillId="0" borderId="48" xfId="57" applyNumberFormat="1" applyFont="1" applyFill="1" applyBorder="1" applyAlignment="1" applyProtection="1">
      <alignment horizontal="center" vertical="center"/>
      <protection locked="0"/>
    </xf>
    <xf numFmtId="190" fontId="62" fillId="0" borderId="48" xfId="57" applyNumberFormat="1" applyFont="1" applyFill="1" applyBorder="1" applyAlignment="1" applyProtection="1">
      <alignment horizontal="center" vertical="center"/>
      <protection locked="0"/>
    </xf>
    <xf numFmtId="190" fontId="63" fillId="0" borderId="93" xfId="57" applyNumberFormat="1" applyFont="1" applyFill="1" applyBorder="1" applyAlignment="1" applyProtection="1">
      <alignment horizontal="center" vertical="center"/>
      <protection locked="0"/>
    </xf>
    <xf numFmtId="191" fontId="63" fillId="0" borderId="13" xfId="0" applyNumberFormat="1" applyFont="1" applyFill="1" applyBorder="1" applyAlignment="1" applyProtection="1">
      <alignment horizontal="center" vertical="center"/>
      <protection hidden="1"/>
    </xf>
    <xf numFmtId="191" fontId="62" fillId="0" borderId="70" xfId="0" applyNumberFormat="1" applyFont="1" applyFill="1" applyBorder="1" applyAlignment="1" applyProtection="1">
      <alignment horizontal="center" vertical="center"/>
      <protection hidden="1"/>
    </xf>
    <xf numFmtId="195" fontId="63" fillId="0" borderId="13" xfId="0" applyNumberFormat="1" applyFont="1" applyFill="1" applyBorder="1" applyAlignment="1" applyProtection="1">
      <alignment horizontal="center" vertical="center"/>
      <protection hidden="1"/>
    </xf>
    <xf numFmtId="191" fontId="63" fillId="0" borderId="43" xfId="0" applyNumberFormat="1" applyFont="1" applyFill="1" applyBorder="1" applyAlignment="1" applyProtection="1">
      <alignment horizontal="center" vertical="center"/>
      <protection hidden="1"/>
    </xf>
    <xf numFmtId="191" fontId="62" fillId="0" borderId="65" xfId="0" applyNumberFormat="1" applyFont="1" applyFill="1" applyBorder="1" applyAlignment="1" applyProtection="1">
      <alignment horizontal="center" vertical="center"/>
      <protection hidden="1"/>
    </xf>
    <xf numFmtId="190" fontId="64" fillId="24" borderId="26" xfId="0" applyNumberFormat="1" applyFont="1" applyFill="1" applyBorder="1" applyAlignment="1" applyProtection="1">
      <alignment horizontal="center" vertical="center"/>
      <protection/>
    </xf>
    <xf numFmtId="190" fontId="64" fillId="0" borderId="26" xfId="0" applyNumberFormat="1" applyFont="1" applyFill="1" applyBorder="1" applyAlignment="1" applyProtection="1">
      <alignment horizontal="center" vertical="center"/>
      <protection/>
    </xf>
    <xf numFmtId="190" fontId="63" fillId="0" borderId="26" xfId="0" applyNumberFormat="1" applyFont="1" applyFill="1" applyBorder="1" applyAlignment="1" applyProtection="1">
      <alignment horizontal="center" vertical="center"/>
      <protection/>
    </xf>
    <xf numFmtId="194" fontId="36" fillId="24" borderId="13" xfId="0" applyNumberFormat="1" applyFont="1" applyFill="1" applyBorder="1" applyAlignment="1">
      <alignment horizontal="center" vertical="center"/>
    </xf>
    <xf numFmtId="190" fontId="36" fillId="24" borderId="49" xfId="0" applyNumberFormat="1" applyFont="1" applyFill="1" applyBorder="1" applyAlignment="1">
      <alignment horizontal="center" vertical="center"/>
    </xf>
    <xf numFmtId="194" fontId="35" fillId="24" borderId="49" xfId="0" applyNumberFormat="1" applyFont="1" applyFill="1" applyBorder="1" applyAlignment="1">
      <alignment horizontal="center" vertical="center"/>
    </xf>
    <xf numFmtId="190" fontId="36" fillId="24" borderId="13" xfId="0" applyNumberFormat="1" applyFont="1" applyFill="1" applyBorder="1" applyAlignment="1">
      <alignment horizontal="center" vertical="center"/>
    </xf>
    <xf numFmtId="194" fontId="2" fillId="0" borderId="0" xfId="0" applyNumberFormat="1" applyFont="1" applyFill="1" applyBorder="1" applyAlignment="1" applyProtection="1">
      <alignment vertical="center"/>
      <protection/>
    </xf>
    <xf numFmtId="194" fontId="7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20" borderId="0" xfId="0" applyNumberFormat="1" applyFont="1" applyFill="1" applyBorder="1" applyAlignment="1" applyProtection="1">
      <alignment vertical="center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2" fillId="24" borderId="1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6" xfId="0" applyNumberFormat="1" applyFont="1" applyFill="1" applyBorder="1" applyAlignment="1" applyProtection="1">
      <alignment horizontal="center" vertical="center" wrapText="1"/>
      <protection hidden="1"/>
    </xf>
    <xf numFmtId="188" fontId="2" fillId="20" borderId="10" xfId="0" applyNumberFormat="1" applyFont="1" applyFill="1" applyBorder="1" applyAlignment="1" applyProtection="1">
      <alignment vertical="center"/>
      <protection/>
    </xf>
    <xf numFmtId="194" fontId="2" fillId="20" borderId="10" xfId="0" applyNumberFormat="1" applyFont="1" applyFill="1" applyBorder="1" applyAlignment="1" applyProtection="1">
      <alignment vertical="center"/>
      <protection/>
    </xf>
    <xf numFmtId="194" fontId="2" fillId="24" borderId="10" xfId="0" applyNumberFormat="1" applyFont="1" applyFill="1" applyBorder="1" applyAlignment="1" applyProtection="1">
      <alignment vertical="center"/>
      <protection/>
    </xf>
    <xf numFmtId="190" fontId="64" fillId="24" borderId="0" xfId="0" applyNumberFormat="1" applyFont="1" applyFill="1" applyBorder="1" applyAlignment="1" applyProtection="1">
      <alignment horizontal="center" vertical="center"/>
      <protection/>
    </xf>
    <xf numFmtId="190" fontId="64" fillId="24" borderId="27" xfId="0" applyNumberFormat="1" applyFont="1" applyFill="1" applyBorder="1" applyAlignment="1" applyProtection="1">
      <alignment horizontal="center" vertical="center"/>
      <protection/>
    </xf>
    <xf numFmtId="190" fontId="63" fillId="24" borderId="27" xfId="0" applyNumberFormat="1" applyFont="1" applyFill="1" applyBorder="1" applyAlignment="1" applyProtection="1">
      <alignment horizontal="center" vertical="center"/>
      <protection/>
    </xf>
    <xf numFmtId="190" fontId="63" fillId="24" borderId="72" xfId="0" applyNumberFormat="1" applyFont="1" applyFill="1" applyBorder="1" applyAlignment="1" applyProtection="1">
      <alignment horizontal="center" vertical="center"/>
      <protection/>
    </xf>
    <xf numFmtId="191" fontId="63" fillId="24" borderId="26" xfId="0" applyNumberFormat="1" applyFont="1" applyFill="1" applyBorder="1" applyAlignment="1" applyProtection="1">
      <alignment horizontal="center" vertical="center"/>
      <protection/>
    </xf>
    <xf numFmtId="191" fontId="64" fillId="0" borderId="26" xfId="0" applyNumberFormat="1" applyFont="1" applyFill="1" applyBorder="1" applyAlignment="1" applyProtection="1">
      <alignment horizontal="center" vertical="center"/>
      <protection/>
    </xf>
    <xf numFmtId="2" fontId="2" fillId="24" borderId="0" xfId="0" applyNumberFormat="1" applyFont="1" applyFill="1" applyBorder="1" applyAlignment="1" applyProtection="1">
      <alignment vertical="center"/>
      <protection/>
    </xf>
    <xf numFmtId="190" fontId="63" fillId="25" borderId="25" xfId="0" applyNumberFormat="1" applyFont="1" applyFill="1" applyBorder="1" applyAlignment="1" applyProtection="1">
      <alignment horizontal="center" vertical="center"/>
      <protection/>
    </xf>
    <xf numFmtId="190" fontId="62" fillId="25" borderId="25" xfId="0" applyNumberFormat="1" applyFont="1" applyFill="1" applyBorder="1" applyAlignment="1" applyProtection="1">
      <alignment horizontal="center" vertical="center"/>
      <protection/>
    </xf>
    <xf numFmtId="190" fontId="62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17" borderId="48" xfId="0" applyNumberFormat="1" applyFont="1" applyFill="1" applyBorder="1" applyAlignment="1">
      <alignment horizontal="left" vertical="center" wrapText="1"/>
    </xf>
    <xf numFmtId="49" fontId="2" fillId="24" borderId="95" xfId="0" applyNumberFormat="1" applyFont="1" applyFill="1" applyBorder="1" applyAlignment="1">
      <alignment horizontal="right" vertical="center" wrapText="1"/>
    </xf>
    <xf numFmtId="49" fontId="2" fillId="24" borderId="67" xfId="0" applyNumberFormat="1" applyFont="1" applyFill="1" applyBorder="1" applyAlignment="1">
      <alignment horizontal="left" vertical="center" wrapText="1"/>
    </xf>
    <xf numFmtId="189" fontId="10" fillId="24" borderId="17" xfId="0" applyNumberFormat="1" applyFont="1" applyFill="1" applyBorder="1" applyAlignment="1" applyProtection="1">
      <alignment horizontal="center" vertical="center"/>
      <protection/>
    </xf>
    <xf numFmtId="189" fontId="7" fillId="24" borderId="17" xfId="0" applyNumberFormat="1" applyFont="1" applyFill="1" applyBorder="1" applyAlignment="1" applyProtection="1">
      <alignment horizontal="center" vertical="center"/>
      <protection/>
    </xf>
    <xf numFmtId="189" fontId="7" fillId="24" borderId="12" xfId="0" applyNumberFormat="1" applyFont="1" applyFill="1" applyBorder="1" applyAlignment="1" applyProtection="1">
      <alignment horizontal="center" vertical="center"/>
      <protection/>
    </xf>
    <xf numFmtId="194" fontId="64" fillId="24" borderId="25" xfId="0" applyNumberFormat="1" applyFont="1" applyFill="1" applyBorder="1" applyAlignment="1">
      <alignment horizontal="center" vertical="center" wrapText="1"/>
    </xf>
    <xf numFmtId="190" fontId="64" fillId="17" borderId="26" xfId="0" applyNumberFormat="1" applyFont="1" applyFill="1" applyBorder="1" applyAlignment="1" applyProtection="1">
      <alignment horizontal="center" vertical="center"/>
      <protection/>
    </xf>
    <xf numFmtId="190" fontId="63" fillId="17" borderId="26" xfId="0" applyNumberFormat="1" applyFont="1" applyFill="1" applyBorder="1" applyAlignment="1" applyProtection="1">
      <alignment horizontal="center" vertical="center"/>
      <protection/>
    </xf>
    <xf numFmtId="190" fontId="63" fillId="17" borderId="68" xfId="0" applyNumberFormat="1" applyFont="1" applyFill="1" applyBorder="1" applyAlignment="1" applyProtection="1">
      <alignment horizontal="center" vertical="center"/>
      <protection/>
    </xf>
    <xf numFmtId="0" fontId="0" fillId="0" borderId="7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90" fontId="7" fillId="24" borderId="25" xfId="0" applyNumberFormat="1" applyFont="1" applyFill="1" applyBorder="1" applyAlignment="1" applyProtection="1">
      <alignment horizontal="center" vertical="center"/>
      <protection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49" fontId="2" fillId="24" borderId="21" xfId="0" applyNumberFormat="1" applyFont="1" applyFill="1" applyBorder="1" applyAlignment="1">
      <alignment vertical="center" wrapText="1"/>
    </xf>
    <xf numFmtId="191" fontId="2" fillId="24" borderId="26" xfId="0" applyNumberFormat="1" applyFont="1" applyFill="1" applyBorder="1" applyAlignment="1" applyProtection="1">
      <alignment horizontal="center" vertical="center"/>
      <protection/>
    </xf>
    <xf numFmtId="49" fontId="2" fillId="24" borderId="27" xfId="0" applyNumberFormat="1" applyFont="1" applyFill="1" applyBorder="1" applyAlignment="1">
      <alignment horizontal="left" vertical="center" wrapText="1"/>
    </xf>
    <xf numFmtId="49" fontId="7" fillId="24" borderId="27" xfId="0" applyNumberFormat="1" applyFont="1" applyFill="1" applyBorder="1" applyAlignment="1">
      <alignment horizontal="right" vertical="center" wrapText="1"/>
    </xf>
    <xf numFmtId="1" fontId="2" fillId="24" borderId="12" xfId="0" applyNumberFormat="1" applyFont="1" applyFill="1" applyBorder="1" applyAlignment="1">
      <alignment horizontal="center" vertical="center"/>
    </xf>
    <xf numFmtId="190" fontId="2" fillId="24" borderId="25" xfId="0" applyNumberFormat="1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49" fontId="2" fillId="24" borderId="112" xfId="0" applyNumberFormat="1" applyFont="1" applyFill="1" applyBorder="1" applyAlignment="1">
      <alignment horizontal="left" vertical="center" wrapText="1"/>
    </xf>
    <xf numFmtId="194" fontId="2" fillId="24" borderId="25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7" xfId="0" applyFont="1" applyFill="1" applyBorder="1" applyAlignment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0" fillId="24" borderId="22" xfId="0" applyFont="1" applyFill="1" applyBorder="1" applyAlignment="1">
      <alignment horizontal="center" vertical="top" wrapText="1"/>
    </xf>
    <xf numFmtId="190" fontId="7" fillId="24" borderId="25" xfId="57" applyNumberFormat="1" applyFont="1" applyFill="1" applyBorder="1" applyAlignment="1" applyProtection="1">
      <alignment horizontal="center" vertical="center"/>
      <protection locked="0"/>
    </xf>
    <xf numFmtId="190" fontId="2" fillId="24" borderId="25" xfId="57" applyNumberFormat="1" applyFont="1" applyFill="1" applyBorder="1" applyAlignment="1" applyProtection="1">
      <alignment horizontal="center" vertical="center"/>
      <protection locked="0"/>
    </xf>
    <xf numFmtId="190" fontId="7" fillId="24" borderId="25" xfId="0" applyNumberFormat="1" applyFont="1" applyFill="1" applyBorder="1" applyAlignment="1" applyProtection="1">
      <alignment horizontal="center" vertical="center"/>
      <protection locked="0"/>
    </xf>
    <xf numFmtId="0" fontId="2" fillId="24" borderId="27" xfId="0" applyFont="1" applyFill="1" applyBorder="1" applyAlignment="1">
      <alignment horizontal="left" vertical="center" wrapText="1"/>
    </xf>
    <xf numFmtId="49" fontId="2" fillId="24" borderId="111" xfId="0" applyNumberFormat="1" applyFont="1" applyFill="1" applyBorder="1" applyAlignment="1">
      <alignment horizontal="left" vertical="center" wrapText="1"/>
    </xf>
    <xf numFmtId="189" fontId="13" fillId="24" borderId="24" xfId="0" applyNumberFormat="1" applyFont="1" applyFill="1" applyBorder="1" applyAlignment="1" applyProtection="1">
      <alignment horizontal="center" vertical="center"/>
      <protection/>
    </xf>
    <xf numFmtId="190" fontId="7" fillId="24" borderId="114" xfId="0" applyNumberFormat="1" applyFont="1" applyFill="1" applyBorder="1" applyAlignment="1" applyProtection="1">
      <alignment horizontal="center" vertical="center"/>
      <protection/>
    </xf>
    <xf numFmtId="1" fontId="7" fillId="24" borderId="115" xfId="0" applyNumberFormat="1" applyFont="1" applyFill="1" applyBorder="1" applyAlignment="1">
      <alignment horizontal="center" vertical="center"/>
    </xf>
    <xf numFmtId="49" fontId="2" fillId="24" borderId="27" xfId="0" applyNumberFormat="1" applyFont="1" applyFill="1" applyBorder="1" applyAlignment="1">
      <alignment vertical="center" wrapText="1"/>
    </xf>
    <xf numFmtId="190" fontId="7" fillId="24" borderId="13" xfId="0" applyNumberFormat="1" applyFont="1" applyFill="1" applyBorder="1" applyAlignment="1">
      <alignment horizontal="center" vertical="center"/>
    </xf>
    <xf numFmtId="0" fontId="7" fillId="24" borderId="41" xfId="0" applyFont="1" applyFill="1" applyBorder="1" applyAlignment="1">
      <alignment horizontal="center" vertical="center" wrapText="1"/>
    </xf>
    <xf numFmtId="0" fontId="7" fillId="24" borderId="34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center" vertical="center" wrapText="1"/>
    </xf>
    <xf numFmtId="1" fontId="7" fillId="24" borderId="31" xfId="0" applyNumberFormat="1" applyFont="1" applyFill="1" applyBorder="1" applyAlignment="1">
      <alignment horizontal="center" vertical="center" wrapText="1"/>
    </xf>
    <xf numFmtId="1" fontId="7" fillId="24" borderId="41" xfId="0" applyNumberFormat="1" applyFont="1" applyFill="1" applyBorder="1" applyAlignment="1">
      <alignment horizontal="center" vertical="center" wrapText="1"/>
    </xf>
    <xf numFmtId="189" fontId="17" fillId="24" borderId="13" xfId="0" applyNumberFormat="1" applyFont="1" applyFill="1" applyBorder="1" applyAlignment="1" applyProtection="1">
      <alignment horizontal="center" vertical="center"/>
      <protection/>
    </xf>
    <xf numFmtId="189" fontId="7" fillId="24" borderId="13" xfId="0" applyNumberFormat="1" applyFont="1" applyFill="1" applyBorder="1" applyAlignment="1" applyProtection="1">
      <alignment horizontal="center" vertical="center"/>
      <protection/>
    </xf>
    <xf numFmtId="0" fontId="2" fillId="24" borderId="38" xfId="0" applyNumberFormat="1" applyFont="1" applyFill="1" applyBorder="1" applyAlignment="1" applyProtection="1">
      <alignment horizontal="center" vertical="center"/>
      <protection/>
    </xf>
    <xf numFmtId="189" fontId="2" fillId="24" borderId="34" xfId="0" applyNumberFormat="1" applyFont="1" applyFill="1" applyBorder="1" applyAlignment="1" applyProtection="1">
      <alignment horizontal="center" vertical="center"/>
      <protection/>
    </xf>
    <xf numFmtId="189" fontId="2" fillId="24" borderId="37" xfId="0" applyNumberFormat="1" applyFont="1" applyFill="1" applyBorder="1" applyAlignment="1" applyProtection="1">
      <alignment horizontal="center" vertical="center"/>
      <protection/>
    </xf>
    <xf numFmtId="189" fontId="2" fillId="24" borderId="31" xfId="0" applyNumberFormat="1" applyFont="1" applyFill="1" applyBorder="1" applyAlignment="1" applyProtection="1">
      <alignment horizontal="center" vertical="center"/>
      <protection/>
    </xf>
    <xf numFmtId="0" fontId="17" fillId="24" borderId="13" xfId="0" applyNumberFormat="1" applyFont="1" applyFill="1" applyBorder="1" applyAlignment="1" applyProtection="1">
      <alignment horizontal="center" vertical="center"/>
      <protection/>
    </xf>
    <xf numFmtId="49" fontId="17" fillId="24" borderId="13" xfId="0" applyNumberFormat="1" applyFont="1" applyFill="1" applyBorder="1" applyAlignment="1" applyProtection="1">
      <alignment horizontal="center" vertical="center"/>
      <protection/>
    </xf>
    <xf numFmtId="188" fontId="17" fillId="24" borderId="29" xfId="0" applyNumberFormat="1" applyFont="1" applyFill="1" applyBorder="1" applyAlignment="1" applyProtection="1">
      <alignment horizontal="center" vertical="center"/>
      <protection/>
    </xf>
    <xf numFmtId="188" fontId="7" fillId="24" borderId="32" xfId="0" applyNumberFormat="1" applyFont="1" applyFill="1" applyBorder="1" applyAlignment="1" applyProtection="1">
      <alignment horizontal="center" vertical="center"/>
      <protection/>
    </xf>
    <xf numFmtId="188" fontId="7" fillId="24" borderId="33" xfId="0" applyNumberFormat="1" applyFont="1" applyFill="1" applyBorder="1" applyAlignment="1" applyProtection="1">
      <alignment horizontal="center" vertical="center"/>
      <protection/>
    </xf>
    <xf numFmtId="188" fontId="7" fillId="24" borderId="52" xfId="0" applyNumberFormat="1" applyFont="1" applyFill="1" applyBorder="1" applyAlignment="1" applyProtection="1">
      <alignment horizontal="center" vertical="center"/>
      <protection/>
    </xf>
    <xf numFmtId="49" fontId="2" fillId="24" borderId="56" xfId="0" applyNumberFormat="1" applyFont="1" applyFill="1" applyBorder="1" applyAlignment="1" applyProtection="1">
      <alignment horizontal="left" vertical="center"/>
      <protection/>
    </xf>
    <xf numFmtId="49" fontId="2" fillId="24" borderId="56" xfId="0" applyNumberFormat="1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vertical="center" wrapText="1"/>
    </xf>
    <xf numFmtId="188" fontId="2" fillId="24" borderId="18" xfId="0" applyNumberFormat="1" applyFont="1" applyFill="1" applyBorder="1" applyAlignment="1" applyProtection="1">
      <alignment horizontal="center" vertical="center" wrapText="1"/>
      <protection/>
    </xf>
    <xf numFmtId="190" fontId="7" fillId="24" borderId="47" xfId="0" applyNumberFormat="1" applyFont="1" applyFill="1" applyBorder="1" applyAlignment="1" applyProtection="1">
      <alignment horizontal="center" vertical="center"/>
      <protection/>
    </xf>
    <xf numFmtId="0" fontId="7" fillId="24" borderId="61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2" fillId="24" borderId="50" xfId="0" applyFont="1" applyFill="1" applyBorder="1" applyAlignment="1">
      <alignment horizontal="center" vertical="center" wrapText="1"/>
    </xf>
    <xf numFmtId="1" fontId="2" fillId="24" borderId="20" xfId="0" applyNumberFormat="1" applyFont="1" applyFill="1" applyBorder="1" applyAlignment="1">
      <alignment horizontal="center" vertical="center" wrapText="1"/>
    </xf>
    <xf numFmtId="1" fontId="2" fillId="24" borderId="44" xfId="0" applyNumberFormat="1" applyFont="1" applyFill="1" applyBorder="1" applyAlignment="1">
      <alignment horizontal="center" vertical="center" wrapText="1"/>
    </xf>
    <xf numFmtId="1" fontId="2" fillId="24" borderId="50" xfId="0" applyNumberFormat="1" applyFont="1" applyFill="1" applyBorder="1" applyAlignment="1">
      <alignment horizontal="center" vertical="center" wrapText="1"/>
    </xf>
    <xf numFmtId="49" fontId="2" fillId="24" borderId="26" xfId="0" applyNumberFormat="1" applyFont="1" applyFill="1" applyBorder="1" applyAlignment="1" applyProtection="1">
      <alignment horizontal="left" vertical="center"/>
      <protection/>
    </xf>
    <xf numFmtId="49" fontId="2" fillId="24" borderId="25" xfId="0" applyNumberFormat="1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horizontal="center" vertical="center" wrapText="1"/>
    </xf>
    <xf numFmtId="188" fontId="2" fillId="24" borderId="18" xfId="0" applyNumberFormat="1" applyFont="1" applyFill="1" applyBorder="1" applyAlignment="1" applyProtection="1">
      <alignment horizontal="center" vertical="center" wrapText="1"/>
      <protection/>
    </xf>
    <xf numFmtId="190" fontId="7" fillId="24" borderId="26" xfId="0" applyNumberFormat="1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>
      <alignment horizontal="center" vertical="center" wrapText="1"/>
    </xf>
    <xf numFmtId="1" fontId="2" fillId="24" borderId="24" xfId="0" applyNumberFormat="1" applyFont="1" applyFill="1" applyBorder="1" applyAlignment="1">
      <alignment horizontal="center" vertical="center" wrapText="1"/>
    </xf>
    <xf numFmtId="49" fontId="7" fillId="24" borderId="25" xfId="0" applyNumberFormat="1" applyFont="1" applyFill="1" applyBorder="1" applyAlignment="1">
      <alignment horizontal="left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1" fontId="2" fillId="24" borderId="23" xfId="0" applyNumberFormat="1" applyFont="1" applyFill="1" applyBorder="1" applyAlignment="1">
      <alignment horizontal="center" vertical="center" wrapText="1"/>
    </xf>
    <xf numFmtId="1" fontId="2" fillId="24" borderId="15" xfId="0" applyNumberFormat="1" applyFont="1" applyFill="1" applyBorder="1" applyAlignment="1">
      <alignment horizontal="center" vertical="center" wrapText="1"/>
    </xf>
    <xf numFmtId="49" fontId="2" fillId="24" borderId="25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189" fontId="2" fillId="24" borderId="17" xfId="0" applyNumberFormat="1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>
      <alignment horizontal="center" vertical="center" wrapText="1"/>
    </xf>
    <xf numFmtId="1" fontId="2" fillId="24" borderId="19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1" fontId="2" fillId="24" borderId="22" xfId="0" applyNumberFormat="1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88" fontId="2" fillId="24" borderId="17" xfId="0" applyNumberFormat="1" applyFont="1" applyFill="1" applyBorder="1" applyAlignment="1" applyProtection="1">
      <alignment horizontal="center" vertical="center"/>
      <protection/>
    </xf>
    <xf numFmtId="190" fontId="7" fillId="24" borderId="48" xfId="0" applyNumberFormat="1" applyFont="1" applyFill="1" applyBorder="1" applyAlignment="1" applyProtection="1">
      <alignment horizontal="center" vertical="center"/>
      <protection/>
    </xf>
    <xf numFmtId="196" fontId="7" fillId="24" borderId="10" xfId="0" applyNumberFormat="1" applyFont="1" applyFill="1" applyBorder="1" applyAlignment="1" applyProtection="1">
      <alignment horizontal="center" vertical="center"/>
      <protection/>
    </xf>
    <xf numFmtId="1" fontId="7" fillId="24" borderId="19" xfId="0" applyNumberFormat="1" applyFont="1" applyFill="1" applyBorder="1" applyAlignment="1">
      <alignment horizontal="center" vertical="center" wrapText="1"/>
    </xf>
    <xf numFmtId="1" fontId="7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vertical="center" wrapText="1"/>
    </xf>
    <xf numFmtId="0" fontId="2" fillId="24" borderId="17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188" fontId="2" fillId="24" borderId="10" xfId="0" applyNumberFormat="1" applyFont="1" applyFill="1" applyBorder="1" applyAlignment="1" applyProtection="1">
      <alignment horizontal="center" vertical="center"/>
      <protection/>
    </xf>
    <xf numFmtId="188" fontId="2" fillId="24" borderId="10" xfId="0" applyNumberFormat="1" applyFont="1" applyFill="1" applyBorder="1" applyAlignment="1" applyProtection="1">
      <alignment vertical="center"/>
      <protection/>
    </xf>
    <xf numFmtId="188" fontId="2" fillId="24" borderId="17" xfId="0" applyNumberFormat="1" applyFont="1" applyFill="1" applyBorder="1" applyAlignment="1" applyProtection="1">
      <alignment vertical="center"/>
      <protection/>
    </xf>
    <xf numFmtId="188" fontId="7" fillId="24" borderId="10" xfId="0" applyNumberFormat="1" applyFont="1" applyFill="1" applyBorder="1" applyAlignment="1" applyProtection="1">
      <alignment horizontal="center" vertical="center"/>
      <protection/>
    </xf>
    <xf numFmtId="1" fontId="7" fillId="24" borderId="19" xfId="0" applyNumberFormat="1" applyFont="1" applyFill="1" applyBorder="1" applyAlignment="1" applyProtection="1">
      <alignment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25" xfId="0" applyNumberFormat="1" applyFont="1" applyFill="1" applyBorder="1" applyAlignment="1" applyProtection="1">
      <alignment horizontal="left" vertical="center"/>
      <protection/>
    </xf>
    <xf numFmtId="0" fontId="2" fillId="24" borderId="12" xfId="0" applyFont="1" applyFill="1" applyBorder="1" applyAlignment="1">
      <alignment vertical="center" wrapText="1"/>
    </xf>
    <xf numFmtId="189" fontId="13" fillId="24" borderId="17" xfId="0" applyNumberFormat="1" applyFont="1" applyFill="1" applyBorder="1" applyAlignment="1" applyProtection="1">
      <alignment horizontal="center" vertical="center"/>
      <protection/>
    </xf>
    <xf numFmtId="189" fontId="2" fillId="24" borderId="25" xfId="0" applyNumberFormat="1" applyFont="1" applyFill="1" applyBorder="1" applyAlignment="1" applyProtection="1">
      <alignment horizontal="left" vertical="center"/>
      <protection/>
    </xf>
    <xf numFmtId="0" fontId="2" fillId="24" borderId="83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189" fontId="13" fillId="24" borderId="28" xfId="0" applyNumberFormat="1" applyFont="1" applyFill="1" applyBorder="1" applyAlignment="1" applyProtection="1">
      <alignment horizontal="center" vertical="center"/>
      <protection/>
    </xf>
    <xf numFmtId="196" fontId="7" fillId="24" borderId="11" xfId="0" applyNumberFormat="1" applyFont="1" applyFill="1" applyBorder="1" applyAlignment="1" applyProtection="1">
      <alignment horizontal="center" vertical="center"/>
      <protection/>
    </xf>
    <xf numFmtId="189" fontId="2" fillId="24" borderId="69" xfId="0" applyNumberFormat="1" applyFont="1" applyFill="1" applyBorder="1" applyAlignment="1" applyProtection="1">
      <alignment horizontal="left" vertical="center"/>
      <protection/>
    </xf>
    <xf numFmtId="49" fontId="7" fillId="24" borderId="69" xfId="0" applyNumberFormat="1" applyFont="1" applyFill="1" applyBorder="1" applyAlignment="1">
      <alignment horizontal="left" vertical="center" wrapText="1"/>
    </xf>
    <xf numFmtId="0" fontId="2" fillId="24" borderId="83" xfId="0" applyFont="1" applyFill="1" applyBorder="1" applyAlignment="1">
      <alignment horizontal="center" vertical="center" wrapText="1"/>
    </xf>
    <xf numFmtId="189" fontId="2" fillId="24" borderId="11" xfId="0" applyNumberFormat="1" applyFont="1" applyFill="1" applyBorder="1" applyAlignment="1" applyProtection="1">
      <alignment horizontal="center" vertical="center"/>
      <protection/>
    </xf>
    <xf numFmtId="191" fontId="2" fillId="24" borderId="28" xfId="0" applyNumberFormat="1" applyFont="1" applyFill="1" applyBorder="1" applyAlignment="1" applyProtection="1">
      <alignment horizontal="center" vertical="center"/>
      <protection/>
    </xf>
    <xf numFmtId="190" fontId="7" fillId="24" borderId="54" xfId="0" applyNumberFormat="1" applyFont="1" applyFill="1" applyBorder="1" applyAlignment="1" applyProtection="1">
      <alignment horizontal="center" vertical="center"/>
      <protection/>
    </xf>
    <xf numFmtId="0" fontId="7" fillId="24" borderId="66" xfId="0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42" xfId="0" applyFont="1" applyFill="1" applyBorder="1" applyAlignment="1">
      <alignment horizontal="center" vertical="center" wrapText="1"/>
    </xf>
    <xf numFmtId="1" fontId="2" fillId="24" borderId="66" xfId="0" applyNumberFormat="1" applyFont="1" applyFill="1" applyBorder="1" applyAlignment="1">
      <alignment horizontal="center" vertical="center" wrapText="1"/>
    </xf>
    <xf numFmtId="1" fontId="2" fillId="24" borderId="67" xfId="0" applyNumberFormat="1" applyFont="1" applyFill="1" applyBorder="1" applyAlignment="1">
      <alignment horizontal="center" vertical="center" wrapText="1"/>
    </xf>
    <xf numFmtId="1" fontId="2" fillId="24" borderId="66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191" fontId="7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188" fontId="2" fillId="24" borderId="13" xfId="0" applyNumberFormat="1" applyFont="1" applyFill="1" applyBorder="1" applyAlignment="1" applyProtection="1">
      <alignment horizontal="center" vertical="center" wrapText="1"/>
      <protection/>
    </xf>
    <xf numFmtId="191" fontId="2" fillId="24" borderId="13" xfId="0" applyNumberFormat="1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191" fontId="7" fillId="24" borderId="13" xfId="0" applyNumberFormat="1" applyFont="1" applyFill="1" applyBorder="1" applyAlignment="1" applyProtection="1">
      <alignment horizontal="center" vertical="center"/>
      <protection/>
    </xf>
    <xf numFmtId="191" fontId="7" fillId="24" borderId="30" xfId="0" applyNumberFormat="1" applyFont="1" applyFill="1" applyBorder="1" applyAlignment="1" applyProtection="1">
      <alignment horizontal="center" vertical="center"/>
      <protection/>
    </xf>
    <xf numFmtId="0" fontId="2" fillId="24" borderId="20" xfId="0" applyNumberFormat="1" applyFont="1" applyFill="1" applyBorder="1" applyAlignment="1">
      <alignment horizontal="center" vertical="center" wrapText="1"/>
    </xf>
    <xf numFmtId="0" fontId="2" fillId="24" borderId="44" xfId="0" applyNumberFormat="1" applyFont="1" applyFill="1" applyBorder="1" applyAlignment="1">
      <alignment horizontal="center" vertical="center" wrapText="1"/>
    </xf>
    <xf numFmtId="49" fontId="2" fillId="24" borderId="69" xfId="0" applyNumberFormat="1" applyFont="1" applyFill="1" applyBorder="1" applyAlignment="1">
      <alignment horizontal="left" vertical="center" wrapText="1"/>
    </xf>
    <xf numFmtId="0" fontId="0" fillId="24" borderId="52" xfId="0" applyFont="1" applyFill="1" applyBorder="1" applyAlignment="1">
      <alignment horizontal="left" vertical="top"/>
    </xf>
    <xf numFmtId="0" fontId="0" fillId="24" borderId="32" xfId="0" applyFont="1" applyFill="1" applyBorder="1" applyAlignment="1">
      <alignment horizontal="left" vertical="top"/>
    </xf>
    <xf numFmtId="0" fontId="0" fillId="24" borderId="33" xfId="0" applyFont="1" applyFill="1" applyBorder="1" applyAlignment="1">
      <alignment horizontal="left" vertical="top"/>
    </xf>
    <xf numFmtId="0" fontId="0" fillId="24" borderId="45" xfId="0" applyFont="1" applyFill="1" applyBorder="1" applyAlignment="1">
      <alignment horizontal="left" vertical="top"/>
    </xf>
    <xf numFmtId="0" fontId="0" fillId="24" borderId="35" xfId="0" applyFont="1" applyFill="1" applyBorder="1" applyAlignment="1">
      <alignment horizontal="left" vertical="top"/>
    </xf>
    <xf numFmtId="0" fontId="0" fillId="24" borderId="59" xfId="0" applyFont="1" applyFill="1" applyBorder="1" applyAlignment="1">
      <alignment horizontal="left" vertical="top"/>
    </xf>
    <xf numFmtId="0" fontId="0" fillId="24" borderId="29" xfId="0" applyFont="1" applyFill="1" applyBorder="1" applyAlignment="1">
      <alignment horizontal="left" vertical="top"/>
    </xf>
    <xf numFmtId="49" fontId="2" fillId="24" borderId="43" xfId="0" applyNumberFormat="1" applyFont="1" applyFill="1" applyBorder="1" applyAlignment="1">
      <alignment horizontal="left" vertical="center" wrapText="1"/>
    </xf>
    <xf numFmtId="198" fontId="10" fillId="24" borderId="15" xfId="0" applyNumberFormat="1" applyFont="1" applyFill="1" applyBorder="1" applyAlignment="1" applyProtection="1">
      <alignment horizontal="center" vertical="center"/>
      <protection/>
    </xf>
    <xf numFmtId="198" fontId="7" fillId="24" borderId="15" xfId="0" applyNumberFormat="1" applyFont="1" applyFill="1" applyBorder="1" applyAlignment="1" applyProtection="1">
      <alignment horizontal="center" vertical="center"/>
      <protection/>
    </xf>
    <xf numFmtId="0" fontId="23" fillId="24" borderId="15" xfId="0" applyFont="1" applyFill="1" applyBorder="1" applyAlignment="1">
      <alignment horizontal="center" vertical="center" wrapText="1"/>
    </xf>
    <xf numFmtId="198" fontId="10" fillId="24" borderId="10" xfId="0" applyNumberFormat="1" applyFont="1" applyFill="1" applyBorder="1" applyAlignment="1" applyProtection="1">
      <alignment horizontal="center" vertical="center"/>
      <protection/>
    </xf>
    <xf numFmtId="198" fontId="2" fillId="24" borderId="10" xfId="0" applyNumberFormat="1" applyFont="1" applyFill="1" applyBorder="1" applyAlignment="1" applyProtection="1">
      <alignment horizontal="center" vertical="center"/>
      <protection/>
    </xf>
    <xf numFmtId="0" fontId="23" fillId="24" borderId="10" xfId="0" applyFont="1" applyFill="1" applyBorder="1" applyAlignment="1">
      <alignment horizontal="center" vertical="center" wrapText="1"/>
    </xf>
    <xf numFmtId="198" fontId="7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0" xfId="0" applyNumberFormat="1" applyFont="1" applyFill="1" applyBorder="1" applyAlignment="1">
      <alignment vertical="center" wrapText="1"/>
    </xf>
    <xf numFmtId="49" fontId="2" fillId="24" borderId="73" xfId="0" applyNumberFormat="1" applyFont="1" applyFill="1" applyBorder="1" applyAlignment="1">
      <alignment horizontal="center" vertical="center"/>
    </xf>
    <xf numFmtId="0" fontId="2" fillId="24" borderId="36" xfId="0" applyNumberFormat="1" applyFont="1" applyFill="1" applyBorder="1" applyAlignment="1">
      <alignment horizontal="center" vertical="center"/>
    </xf>
    <xf numFmtId="0" fontId="13" fillId="24" borderId="42" xfId="0" applyNumberFormat="1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>
      <alignment horizontal="center" vertical="center" wrapText="1"/>
    </xf>
    <xf numFmtId="1" fontId="2" fillId="24" borderId="73" xfId="0" applyNumberFormat="1" applyFont="1" applyFill="1" applyBorder="1" applyAlignment="1">
      <alignment horizontal="center" vertical="center" wrapText="1"/>
    </xf>
    <xf numFmtId="1" fontId="2" fillId="24" borderId="36" xfId="0" applyNumberFormat="1" applyFont="1" applyFill="1" applyBorder="1" applyAlignment="1">
      <alignment horizontal="center" vertical="center" wrapText="1"/>
    </xf>
    <xf numFmtId="1" fontId="2" fillId="24" borderId="42" xfId="0" applyNumberFormat="1" applyFont="1" applyFill="1" applyBorder="1" applyAlignment="1">
      <alignment horizontal="center" vertical="center" wrapText="1"/>
    </xf>
    <xf numFmtId="0" fontId="2" fillId="24" borderId="19" xfId="0" applyNumberFormat="1" applyFont="1" applyFill="1" applyBorder="1" applyAlignment="1">
      <alignment horizontal="center" vertical="center"/>
    </xf>
    <xf numFmtId="0" fontId="2" fillId="24" borderId="22" xfId="0" applyNumberFormat="1" applyFont="1" applyFill="1" applyBorder="1" applyAlignment="1" applyProtection="1">
      <alignment horizontal="center" vertical="center"/>
      <protection/>
    </xf>
    <xf numFmtId="190" fontId="7" fillId="24" borderId="25" xfId="0" applyNumberFormat="1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49" fontId="7" fillId="24" borderId="14" xfId="0" applyNumberFormat="1" applyFont="1" applyFill="1" applyBorder="1" applyAlignment="1">
      <alignment horizontal="left" vertical="center" wrapText="1"/>
    </xf>
    <xf numFmtId="0" fontId="7" fillId="24" borderId="17" xfId="0" applyFont="1" applyFill="1" applyBorder="1" applyAlignment="1">
      <alignment horizontal="center" vertical="center" wrapText="1"/>
    </xf>
    <xf numFmtId="1" fontId="2" fillId="24" borderId="19" xfId="0" applyNumberFormat="1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1" fontId="2" fillId="24" borderId="22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vertical="center" wrapText="1"/>
    </xf>
    <xf numFmtId="49" fontId="2" fillId="24" borderId="14" xfId="0" applyNumberFormat="1" applyFont="1" applyFill="1" applyBorder="1" applyAlignment="1">
      <alignment horizontal="left" vertical="center" wrapText="1"/>
    </xf>
    <xf numFmtId="49" fontId="7" fillId="24" borderId="68" xfId="0" applyNumberFormat="1" applyFont="1" applyFill="1" applyBorder="1" applyAlignment="1">
      <alignment horizontal="left" vertical="center" wrapText="1"/>
    </xf>
    <xf numFmtId="0" fontId="2" fillId="24" borderId="13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 applyProtection="1">
      <alignment horizontal="center" vertical="center"/>
      <protection/>
    </xf>
    <xf numFmtId="190" fontId="7" fillId="24" borderId="13" xfId="0" applyNumberFormat="1" applyFont="1" applyFill="1" applyBorder="1" applyAlignment="1" applyProtection="1">
      <alignment horizontal="center" vertical="center"/>
      <protection/>
    </xf>
    <xf numFmtId="1" fontId="7" fillId="24" borderId="13" xfId="0" applyNumberFormat="1" applyFont="1" applyFill="1" applyBorder="1" applyAlignment="1" applyProtection="1">
      <alignment horizontal="center" vertical="center"/>
      <protection/>
    </xf>
    <xf numFmtId="1" fontId="7" fillId="24" borderId="38" xfId="0" applyNumberFormat="1" applyFont="1" applyFill="1" applyBorder="1" applyAlignment="1" applyProtection="1">
      <alignment horizontal="center" vertical="center"/>
      <protection/>
    </xf>
    <xf numFmtId="190" fontId="7" fillId="24" borderId="31" xfId="0" applyNumberFormat="1" applyFont="1" applyFill="1" applyBorder="1" applyAlignment="1" applyProtection="1">
      <alignment horizontal="center" vertical="center"/>
      <protection/>
    </xf>
    <xf numFmtId="0" fontId="2" fillId="24" borderId="34" xfId="0" applyNumberFormat="1" applyFont="1" applyFill="1" applyBorder="1" applyAlignment="1">
      <alignment horizontal="center" vertical="center" wrapText="1"/>
    </xf>
    <xf numFmtId="0" fontId="2" fillId="24" borderId="37" xfId="0" applyNumberFormat="1" applyFont="1" applyFill="1" applyBorder="1" applyAlignment="1">
      <alignment horizontal="center" vertical="center" wrapText="1"/>
    </xf>
    <xf numFmtId="0" fontId="2" fillId="24" borderId="31" xfId="0" applyNumberFormat="1" applyFont="1" applyFill="1" applyBorder="1" applyAlignment="1">
      <alignment horizontal="center" vertical="center" wrapText="1"/>
    </xf>
    <xf numFmtId="1" fontId="7" fillId="24" borderId="13" xfId="0" applyNumberFormat="1" applyFont="1" applyFill="1" applyBorder="1" applyAlignment="1">
      <alignment horizontal="center" vertical="center"/>
    </xf>
    <xf numFmtId="49" fontId="7" fillId="24" borderId="60" xfId="0" applyNumberFormat="1" applyFont="1" applyFill="1" applyBorder="1" applyAlignment="1">
      <alignment horizontal="right" vertical="center" wrapText="1"/>
    </xf>
    <xf numFmtId="0" fontId="2" fillId="24" borderId="30" xfId="0" applyFont="1" applyFill="1" applyBorder="1" applyAlignment="1">
      <alignment horizontal="center" vertical="center" wrapText="1"/>
    </xf>
    <xf numFmtId="189" fontId="2" fillId="24" borderId="13" xfId="0" applyNumberFormat="1" applyFont="1" applyFill="1" applyBorder="1" applyAlignment="1" applyProtection="1">
      <alignment horizontal="center" vertical="center"/>
      <protection/>
    </xf>
    <xf numFmtId="191" fontId="7" fillId="24" borderId="60" xfId="0" applyNumberFormat="1" applyFont="1" applyFill="1" applyBorder="1" applyAlignment="1" applyProtection="1">
      <alignment horizontal="center" vertical="center"/>
      <protection/>
    </xf>
    <xf numFmtId="191" fontId="7" fillId="24" borderId="38" xfId="0" applyNumberFormat="1" applyFont="1" applyFill="1" applyBorder="1" applyAlignment="1" applyProtection="1">
      <alignment horizontal="center" vertical="center"/>
      <protection/>
    </xf>
    <xf numFmtId="0" fontId="7" fillId="24" borderId="60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 wrapText="1"/>
    </xf>
    <xf numFmtId="0" fontId="7" fillId="24" borderId="38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right" vertical="center" wrapText="1"/>
    </xf>
    <xf numFmtId="0" fontId="2" fillId="24" borderId="59" xfId="0" applyFont="1" applyFill="1" applyBorder="1" applyAlignment="1">
      <alignment horizontal="center" vertical="center" wrapText="1"/>
    </xf>
    <xf numFmtId="196" fontId="7" fillId="24" borderId="49" xfId="0" applyNumberFormat="1" applyFont="1" applyFill="1" applyBorder="1" applyAlignment="1" applyProtection="1">
      <alignment horizontal="center" vertical="center"/>
      <protection/>
    </xf>
    <xf numFmtId="189" fontId="7" fillId="24" borderId="49" xfId="0" applyNumberFormat="1" applyFont="1" applyFill="1" applyBorder="1" applyAlignment="1" applyProtection="1">
      <alignment horizontal="center" vertical="center"/>
      <protection/>
    </xf>
    <xf numFmtId="189" fontId="7" fillId="24" borderId="29" xfId="0" applyNumberFormat="1" applyFont="1" applyFill="1" applyBorder="1" applyAlignment="1" applyProtection="1">
      <alignment horizontal="center" vertical="center"/>
      <protection/>
    </xf>
    <xf numFmtId="189" fontId="2" fillId="24" borderId="13" xfId="0" applyNumberFormat="1" applyFont="1" applyFill="1" applyBorder="1" applyAlignment="1">
      <alignment horizontal="center" vertical="center" wrapText="1"/>
    </xf>
    <xf numFmtId="189" fontId="7" fillId="24" borderId="13" xfId="0" applyNumberFormat="1" applyFont="1" applyFill="1" applyBorder="1" applyAlignment="1">
      <alignment horizontal="center" vertical="center" wrapText="1"/>
    </xf>
    <xf numFmtId="0" fontId="2" fillId="24" borderId="58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49" fontId="2" fillId="24" borderId="93" xfId="0" applyNumberFormat="1" applyFont="1" applyFill="1" applyBorder="1" applyAlignment="1">
      <alignment vertical="center" wrapText="1"/>
    </xf>
    <xf numFmtId="0" fontId="2" fillId="24" borderId="20" xfId="0" applyNumberFormat="1" applyFont="1" applyFill="1" applyBorder="1" applyAlignment="1">
      <alignment horizontal="center" vertical="center"/>
    </xf>
    <xf numFmtId="49" fontId="2" fillId="24" borderId="44" xfId="0" applyNumberFormat="1" applyFont="1" applyFill="1" applyBorder="1" applyAlignment="1">
      <alignment horizontal="center" vertical="center"/>
    </xf>
    <xf numFmtId="0" fontId="2" fillId="24" borderId="50" xfId="0" applyNumberFormat="1" applyFont="1" applyFill="1" applyBorder="1" applyAlignment="1" applyProtection="1">
      <alignment horizontal="center" vertical="center"/>
      <protection/>
    </xf>
    <xf numFmtId="190" fontId="7" fillId="24" borderId="56" xfId="0" applyNumberFormat="1" applyFont="1" applyFill="1" applyBorder="1" applyAlignment="1" applyProtection="1">
      <alignment horizontal="center" vertical="center"/>
      <protection/>
    </xf>
    <xf numFmtId="0" fontId="7" fillId="24" borderId="20" xfId="0" applyFont="1" applyFill="1" applyBorder="1" applyAlignment="1">
      <alignment horizontal="center" vertical="center" wrapText="1"/>
    </xf>
    <xf numFmtId="1" fontId="2" fillId="24" borderId="44" xfId="0" applyNumberFormat="1" applyFont="1" applyFill="1" applyBorder="1" applyAlignment="1">
      <alignment horizontal="center" vertical="center"/>
    </xf>
    <xf numFmtId="0" fontId="2" fillId="24" borderId="44" xfId="0" applyNumberFormat="1" applyFont="1" applyFill="1" applyBorder="1" applyAlignment="1">
      <alignment horizontal="center" vertical="center"/>
    </xf>
    <xf numFmtId="0" fontId="2" fillId="24" borderId="57" xfId="0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/>
    </xf>
    <xf numFmtId="1" fontId="7" fillId="24" borderId="48" xfId="0" applyNumberFormat="1" applyFont="1" applyFill="1" applyBorder="1" applyAlignment="1">
      <alignment horizontal="center" vertical="center" wrapText="1"/>
    </xf>
    <xf numFmtId="1" fontId="7" fillId="24" borderId="17" xfId="0" applyNumberFormat="1" applyFont="1" applyFill="1" applyBorder="1" applyAlignment="1">
      <alignment horizontal="center" vertical="center"/>
    </xf>
    <xf numFmtId="49" fontId="7" fillId="24" borderId="14" xfId="0" applyNumberFormat="1" applyFont="1" applyFill="1" applyBorder="1" applyAlignment="1">
      <alignment horizontal="left" vertical="center" wrapText="1"/>
    </xf>
    <xf numFmtId="1" fontId="7" fillId="24" borderId="19" xfId="0" applyNumberFormat="1" applyFont="1" applyFill="1" applyBorder="1" applyAlignment="1">
      <alignment horizontal="center" vertical="center" wrapText="1"/>
    </xf>
    <xf numFmtId="0" fontId="2" fillId="24" borderId="19" xfId="0" applyNumberFormat="1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left" vertical="center" wrapText="1"/>
    </xf>
    <xf numFmtId="189" fontId="13" fillId="24" borderId="22" xfId="0" applyNumberFormat="1" applyFont="1" applyFill="1" applyBorder="1" applyAlignment="1" applyProtection="1">
      <alignment horizontal="center" vertical="center"/>
      <protection/>
    </xf>
    <xf numFmtId="49" fontId="2" fillId="24" borderId="74" xfId="0" applyNumberFormat="1" applyFont="1" applyFill="1" applyBorder="1" applyAlignment="1">
      <alignment vertical="center" wrapText="1"/>
    </xf>
    <xf numFmtId="0" fontId="2" fillId="24" borderId="66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11" xfId="0" applyNumberFormat="1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0" fontId="28" fillId="24" borderId="31" xfId="0" applyFont="1" applyFill="1" applyBorder="1" applyAlignment="1">
      <alignment horizontal="center" wrapText="1"/>
    </xf>
    <xf numFmtId="0" fontId="28" fillId="24" borderId="34" xfId="0" applyFont="1" applyFill="1" applyBorder="1" applyAlignment="1">
      <alignment horizontal="center" wrapText="1"/>
    </xf>
    <xf numFmtId="0" fontId="28" fillId="24" borderId="37" xfId="0" applyFont="1" applyFill="1" applyBorder="1" applyAlignment="1">
      <alignment horizontal="center" wrapText="1"/>
    </xf>
    <xf numFmtId="0" fontId="28" fillId="24" borderId="32" xfId="0" applyFont="1" applyFill="1" applyBorder="1" applyAlignment="1">
      <alignment horizontal="center" wrapText="1"/>
    </xf>
    <xf numFmtId="190" fontId="7" fillId="24" borderId="38" xfId="0" applyNumberFormat="1" applyFont="1" applyFill="1" applyBorder="1" applyAlignment="1" applyProtection="1">
      <alignment horizontal="center" vertical="center"/>
      <protection/>
    </xf>
    <xf numFmtId="0" fontId="2" fillId="24" borderId="60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190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7" fillId="24" borderId="51" xfId="0" applyNumberFormat="1" applyFont="1" applyFill="1" applyBorder="1" applyAlignment="1">
      <alignment horizontal="center" vertical="center"/>
    </xf>
    <xf numFmtId="1" fontId="7" fillId="24" borderId="46" xfId="0" applyNumberFormat="1" applyFont="1" applyFill="1" applyBorder="1" applyAlignment="1">
      <alignment horizontal="center" vertical="center"/>
    </xf>
    <xf numFmtId="1" fontId="7" fillId="24" borderId="75" xfId="0" applyNumberFormat="1" applyFont="1" applyFill="1" applyBorder="1" applyAlignment="1">
      <alignment horizontal="center" vertical="center"/>
    </xf>
    <xf numFmtId="0" fontId="2" fillId="24" borderId="41" xfId="0" applyNumberFormat="1" applyFont="1" applyFill="1" applyBorder="1" applyAlignment="1">
      <alignment horizontal="center" vertical="center" wrapText="1"/>
    </xf>
    <xf numFmtId="194" fontId="7" fillId="24" borderId="13" xfId="0" applyNumberFormat="1" applyFont="1" applyFill="1" applyBorder="1" applyAlignment="1" applyProtection="1">
      <alignment horizontal="center" vertical="center"/>
      <protection/>
    </xf>
    <xf numFmtId="196" fontId="7" fillId="24" borderId="13" xfId="0" applyNumberFormat="1" applyFont="1" applyFill="1" applyBorder="1" applyAlignment="1" applyProtection="1">
      <alignment horizontal="center" vertical="center"/>
      <protection/>
    </xf>
    <xf numFmtId="189" fontId="10" fillId="24" borderId="20" xfId="0" applyNumberFormat="1" applyFont="1" applyFill="1" applyBorder="1" applyAlignment="1" applyProtection="1">
      <alignment horizontal="center" vertical="center"/>
      <protection/>
    </xf>
    <xf numFmtId="189" fontId="10" fillId="24" borderId="44" xfId="0" applyNumberFormat="1" applyFont="1" applyFill="1" applyBorder="1" applyAlignment="1" applyProtection="1">
      <alignment horizontal="center" vertical="center"/>
      <protection/>
    </xf>
    <xf numFmtId="189" fontId="10" fillId="24" borderId="57" xfId="0" applyNumberFormat="1" applyFont="1" applyFill="1" applyBorder="1" applyAlignment="1" applyProtection="1">
      <alignment horizontal="center" vertical="center"/>
      <protection/>
    </xf>
    <xf numFmtId="191" fontId="13" fillId="24" borderId="56" xfId="0" applyNumberFormat="1" applyFont="1" applyFill="1" applyBorder="1" applyAlignment="1" applyProtection="1">
      <alignment horizontal="center" vertical="center"/>
      <protection/>
    </xf>
    <xf numFmtId="189" fontId="2" fillId="24" borderId="85" xfId="0" applyNumberFormat="1" applyFont="1" applyFill="1" applyBorder="1" applyAlignment="1" applyProtection="1">
      <alignment horizontal="center" vertical="center"/>
      <protection/>
    </xf>
    <xf numFmtId="189" fontId="10" fillId="24" borderId="50" xfId="0" applyNumberFormat="1" applyFont="1" applyFill="1" applyBorder="1" applyAlignment="1" applyProtection="1">
      <alignment horizontal="center" vertical="center"/>
      <protection/>
    </xf>
    <xf numFmtId="189" fontId="10" fillId="24" borderId="85" xfId="0" applyNumberFormat="1" applyFont="1" applyFill="1" applyBorder="1" applyAlignment="1" applyProtection="1">
      <alignment horizontal="center" vertical="center"/>
      <protection/>
    </xf>
    <xf numFmtId="189" fontId="10" fillId="24" borderId="19" xfId="0" applyNumberFormat="1" applyFont="1" applyFill="1" applyBorder="1" applyAlignment="1" applyProtection="1">
      <alignment horizontal="center" vertical="center"/>
      <protection/>
    </xf>
    <xf numFmtId="189" fontId="10" fillId="24" borderId="12" xfId="0" applyNumberFormat="1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top" wrapText="1"/>
    </xf>
    <xf numFmtId="191" fontId="7" fillId="24" borderId="27" xfId="0" applyNumberFormat="1" applyFont="1" applyFill="1" applyBorder="1" applyAlignment="1" applyProtection="1">
      <alignment horizontal="center" vertical="center"/>
      <protection/>
    </xf>
    <xf numFmtId="189" fontId="10" fillId="24" borderId="18" xfId="0" applyNumberFormat="1" applyFont="1" applyFill="1" applyBorder="1" applyAlignment="1" applyProtection="1">
      <alignment horizontal="center" vertical="center"/>
      <protection/>
    </xf>
    <xf numFmtId="0" fontId="7" fillId="24" borderId="18" xfId="0" applyFont="1" applyFill="1" applyBorder="1" applyAlignment="1">
      <alignment horizontal="center" vertical="center" wrapText="1"/>
    </xf>
    <xf numFmtId="2" fontId="7" fillId="24" borderId="23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vertical="center"/>
    </xf>
    <xf numFmtId="0" fontId="15" fillId="24" borderId="24" xfId="0" applyFont="1" applyFill="1" applyBorder="1" applyAlignment="1">
      <alignment vertical="center"/>
    </xf>
    <xf numFmtId="0" fontId="15" fillId="24" borderId="16" xfId="0" applyFont="1" applyFill="1" applyBorder="1" applyAlignment="1">
      <alignment vertical="center"/>
    </xf>
    <xf numFmtId="0" fontId="15" fillId="24" borderId="24" xfId="0" applyFont="1" applyFill="1" applyBorder="1" applyAlignment="1">
      <alignment horizontal="center" vertical="center"/>
    </xf>
    <xf numFmtId="2" fontId="7" fillId="24" borderId="19" xfId="0" applyNumberFormat="1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vertical="center"/>
    </xf>
    <xf numFmtId="0" fontId="15" fillId="24" borderId="22" xfId="0" applyFont="1" applyFill="1" applyBorder="1" applyAlignment="1">
      <alignment vertical="center"/>
    </xf>
    <xf numFmtId="0" fontId="15" fillId="24" borderId="12" xfId="0" applyFont="1" applyFill="1" applyBorder="1" applyAlignment="1">
      <alignment vertical="center"/>
    </xf>
    <xf numFmtId="0" fontId="15" fillId="24" borderId="22" xfId="0" applyFont="1" applyFill="1" applyBorder="1" applyAlignment="1">
      <alignment horizontal="center" vertical="center"/>
    </xf>
    <xf numFmtId="189" fontId="2" fillId="24" borderId="17" xfId="0" applyNumberFormat="1" applyFont="1" applyFill="1" applyBorder="1" applyAlignment="1" applyProtection="1">
      <alignment horizontal="center" vertical="center"/>
      <protection/>
    </xf>
    <xf numFmtId="194" fontId="7" fillId="24" borderId="96" xfId="0" applyNumberFormat="1" applyFont="1" applyFill="1" applyBorder="1" applyAlignment="1">
      <alignment horizontal="center" vertical="center" wrapText="1"/>
    </xf>
    <xf numFmtId="196" fontId="7" fillId="24" borderId="97" xfId="0" applyNumberFormat="1" applyFont="1" applyFill="1" applyBorder="1" applyAlignment="1">
      <alignment horizontal="center" vertical="center" wrapText="1"/>
    </xf>
    <xf numFmtId="0" fontId="7" fillId="24" borderId="98" xfId="0" applyFont="1" applyFill="1" applyBorder="1" applyAlignment="1">
      <alignment horizontal="center" vertical="center" wrapText="1"/>
    </xf>
    <xf numFmtId="194" fontId="2" fillId="24" borderId="96" xfId="0" applyNumberFormat="1" applyFont="1" applyFill="1" applyBorder="1" applyAlignment="1">
      <alignment horizontal="center" vertical="center" wrapText="1"/>
    </xf>
    <xf numFmtId="196" fontId="2" fillId="24" borderId="97" xfId="0" applyNumberFormat="1" applyFont="1" applyFill="1" applyBorder="1" applyAlignment="1">
      <alignment horizontal="center" vertical="center" wrapText="1"/>
    </xf>
    <xf numFmtId="0" fontId="2" fillId="24" borderId="19" xfId="0" applyNumberFormat="1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>
      <alignment horizontal="left" vertical="top" wrapText="1"/>
    </xf>
    <xf numFmtId="49" fontId="7" fillId="24" borderId="34" xfId="0" applyNumberFormat="1" applyFont="1" applyFill="1" applyBorder="1" applyAlignment="1">
      <alignment horizontal="right" vertical="center" wrapText="1"/>
    </xf>
    <xf numFmtId="0" fontId="0" fillId="24" borderId="34" xfId="0" applyFont="1" applyFill="1" applyBorder="1" applyAlignment="1">
      <alignment horizontal="left" vertical="top"/>
    </xf>
    <xf numFmtId="0" fontId="0" fillId="24" borderId="37" xfId="0" applyFont="1" applyFill="1" applyBorder="1" applyAlignment="1">
      <alignment horizontal="left" vertical="top"/>
    </xf>
    <xf numFmtId="1" fontId="7" fillId="24" borderId="34" xfId="0" applyNumberFormat="1" applyFont="1" applyFill="1" applyBorder="1" applyAlignment="1">
      <alignment horizontal="center" vertical="center"/>
    </xf>
    <xf numFmtId="1" fontId="7" fillId="24" borderId="64" xfId="0" applyNumberFormat="1" applyFont="1" applyFill="1" applyBorder="1" applyAlignment="1">
      <alignment horizontal="center" vertical="center"/>
    </xf>
    <xf numFmtId="190" fontId="7" fillId="24" borderId="31" xfId="0" applyNumberFormat="1" applyFont="1" applyFill="1" applyBorder="1" applyAlignment="1">
      <alignment horizontal="center" vertical="center"/>
    </xf>
    <xf numFmtId="190" fontId="7" fillId="24" borderId="34" xfId="0" applyNumberFormat="1" applyFont="1" applyFill="1" applyBorder="1" applyAlignment="1">
      <alignment horizontal="center" vertical="center"/>
    </xf>
    <xf numFmtId="190" fontId="7" fillId="24" borderId="37" xfId="0" applyNumberFormat="1" applyFont="1" applyFill="1" applyBorder="1" applyAlignment="1">
      <alignment horizontal="center" vertical="center"/>
    </xf>
    <xf numFmtId="49" fontId="13" fillId="24" borderId="36" xfId="0" applyNumberFormat="1" applyFont="1" applyFill="1" applyBorder="1" applyAlignment="1">
      <alignment horizontal="right" vertical="center" wrapText="1"/>
    </xf>
    <xf numFmtId="0" fontId="0" fillId="24" borderId="36" xfId="0" applyFont="1" applyFill="1" applyBorder="1" applyAlignment="1">
      <alignment horizontal="left" vertical="top"/>
    </xf>
    <xf numFmtId="0" fontId="0" fillId="24" borderId="42" xfId="0" applyFont="1" applyFill="1" applyBorder="1" applyAlignment="1">
      <alignment horizontal="left" vertical="top"/>
    </xf>
    <xf numFmtId="190" fontId="13" fillId="24" borderId="43" xfId="0" applyNumberFormat="1" applyFont="1" applyFill="1" applyBorder="1" applyAlignment="1">
      <alignment horizontal="center" vertical="center"/>
    </xf>
    <xf numFmtId="190" fontId="7" fillId="24" borderId="43" xfId="0" applyNumberFormat="1" applyFont="1" applyFill="1" applyBorder="1" applyAlignment="1">
      <alignment horizontal="center" vertical="center"/>
    </xf>
    <xf numFmtId="190" fontId="7" fillId="24" borderId="58" xfId="0" applyNumberFormat="1" applyFont="1" applyFill="1" applyBorder="1" applyAlignment="1">
      <alignment horizontal="center" vertical="center"/>
    </xf>
    <xf numFmtId="190" fontId="7" fillId="24" borderId="73" xfId="0" applyNumberFormat="1" applyFont="1" applyFill="1" applyBorder="1" applyAlignment="1">
      <alignment horizontal="center" vertical="center"/>
    </xf>
    <xf numFmtId="190" fontId="7" fillId="24" borderId="36" xfId="0" applyNumberFormat="1" applyFont="1" applyFill="1" applyBorder="1" applyAlignment="1">
      <alignment horizontal="center" vertical="center"/>
    </xf>
    <xf numFmtId="190" fontId="7" fillId="24" borderId="42" xfId="0" applyNumberFormat="1" applyFont="1" applyFill="1" applyBorder="1" applyAlignment="1">
      <alignment horizontal="center" vertical="center"/>
    </xf>
    <xf numFmtId="49" fontId="2" fillId="24" borderId="48" xfId="0" applyNumberFormat="1" applyFont="1" applyFill="1" applyBorder="1" applyAlignment="1" applyProtection="1">
      <alignment horizontal="left" vertical="center"/>
      <protection locked="0"/>
    </xf>
    <xf numFmtId="1" fontId="7" fillId="24" borderId="20" xfId="0" applyNumberFormat="1" applyFont="1" applyFill="1" applyBorder="1" applyAlignment="1" applyProtection="1">
      <alignment horizontal="center" vertical="center"/>
      <protection hidden="1"/>
    </xf>
    <xf numFmtId="1" fontId="7" fillId="24" borderId="44" xfId="0" applyNumberFormat="1" applyFont="1" applyFill="1" applyBorder="1" applyAlignment="1" applyProtection="1">
      <alignment horizontal="center" vertical="center"/>
      <protection hidden="1"/>
    </xf>
    <xf numFmtId="1" fontId="7" fillId="24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44" xfId="0" applyFont="1" applyFill="1" applyBorder="1" applyAlignment="1" applyProtection="1">
      <alignment horizontal="center" vertical="center" wrapText="1"/>
      <protection locked="0"/>
    </xf>
    <xf numFmtId="1" fontId="7" fillId="24" borderId="50" xfId="0" applyNumberFormat="1" applyFont="1" applyFill="1" applyBorder="1" applyAlignment="1" applyProtection="1">
      <alignment horizontal="center" vertical="center" wrapText="1"/>
      <protection hidden="1"/>
    </xf>
    <xf numFmtId="1" fontId="2" fillId="24" borderId="19" xfId="0" applyNumberFormat="1" applyFont="1" applyFill="1" applyBorder="1" applyAlignment="1" applyProtection="1">
      <alignment horizontal="center" vertical="center" wrapText="1"/>
      <protection hidden="1"/>
    </xf>
    <xf numFmtId="1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24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24" borderId="48" xfId="57" applyNumberFormat="1" applyFont="1" applyFill="1" applyBorder="1" applyAlignment="1" applyProtection="1">
      <alignment vertical="center" wrapText="1"/>
      <protection locked="0"/>
    </xf>
    <xf numFmtId="198" fontId="2" fillId="24" borderId="10" xfId="0" applyNumberFormat="1" applyFont="1" applyFill="1" applyBorder="1" applyAlignment="1" applyProtection="1">
      <alignment horizontal="center" vertical="center"/>
      <protection hidden="1"/>
    </xf>
    <xf numFmtId="0" fontId="2" fillId="24" borderId="106" xfId="0" applyFont="1" applyFill="1" applyBorder="1" applyAlignment="1" applyProtection="1">
      <alignment horizontal="left" vertical="center" wrapText="1"/>
      <protection locked="0"/>
    </xf>
    <xf numFmtId="49" fontId="7" fillId="24" borderId="107" xfId="57" applyNumberFormat="1" applyFont="1" applyFill="1" applyBorder="1" applyAlignment="1" applyProtection="1">
      <alignment horizontal="left" vertical="center" wrapText="1"/>
      <protection locked="0"/>
    </xf>
    <xf numFmtId="49" fontId="2" fillId="24" borderId="48" xfId="57" applyNumberFormat="1" applyFont="1" applyFill="1" applyBorder="1" applyAlignment="1" applyProtection="1">
      <alignment horizontal="left" vertical="center" wrapText="1"/>
      <protection locked="0"/>
    </xf>
    <xf numFmtId="0" fontId="2" fillId="24" borderId="54" xfId="0" applyFont="1" applyFill="1" applyBorder="1" applyAlignment="1" applyProtection="1">
      <alignment horizontal="left" vertical="center" wrapText="1"/>
      <protection locked="0"/>
    </xf>
    <xf numFmtId="49" fontId="7" fillId="24" borderId="108" xfId="57" applyNumberFormat="1" applyFont="1" applyFill="1" applyBorder="1" applyAlignment="1" applyProtection="1">
      <alignment vertical="center" wrapText="1"/>
      <protection locked="0"/>
    </xf>
    <xf numFmtId="198" fontId="10" fillId="24" borderId="51" xfId="0" applyNumberFormat="1" applyFont="1" applyFill="1" applyBorder="1" applyAlignment="1" applyProtection="1">
      <alignment horizontal="center" vertical="center"/>
      <protection locked="0"/>
    </xf>
    <xf numFmtId="198" fontId="10" fillId="24" borderId="46" xfId="0" applyNumberFormat="1" applyFont="1" applyFill="1" applyBorder="1" applyAlignment="1" applyProtection="1">
      <alignment horizontal="center" vertical="center"/>
      <protection locked="0"/>
    </xf>
    <xf numFmtId="198" fontId="2" fillId="24" borderId="46" xfId="0" applyNumberFormat="1" applyFont="1" applyFill="1" applyBorder="1" applyAlignment="1" applyProtection="1">
      <alignment horizontal="center" vertical="center"/>
      <protection locked="0"/>
    </xf>
    <xf numFmtId="198" fontId="2" fillId="24" borderId="76" xfId="0" applyNumberFormat="1" applyFont="1" applyFill="1" applyBorder="1" applyAlignment="1" applyProtection="1">
      <alignment horizontal="center" vertical="center"/>
      <protection locked="0"/>
    </xf>
    <xf numFmtId="190" fontId="7" fillId="24" borderId="68" xfId="57" applyNumberFormat="1" applyFont="1" applyFill="1" applyBorder="1" applyAlignment="1" applyProtection="1">
      <alignment horizontal="center" vertical="center"/>
      <protection locked="0"/>
    </xf>
    <xf numFmtId="1" fontId="7" fillId="24" borderId="108" xfId="0" applyNumberFormat="1" applyFont="1" applyFill="1" applyBorder="1" applyAlignment="1" applyProtection="1">
      <alignment horizontal="center" vertical="center"/>
      <protection hidden="1"/>
    </xf>
    <xf numFmtId="1" fontId="7" fillId="24" borderId="46" xfId="0" applyNumberFormat="1" applyFont="1" applyFill="1" applyBorder="1" applyAlignment="1" applyProtection="1">
      <alignment horizontal="center" vertical="center"/>
      <protection hidden="1"/>
    </xf>
    <xf numFmtId="0" fontId="2" fillId="24" borderId="46" xfId="0" applyFont="1" applyFill="1" applyBorder="1" applyAlignment="1" applyProtection="1">
      <alignment horizontal="center" vertical="center" wrapText="1"/>
      <protection locked="0"/>
    </xf>
    <xf numFmtId="1" fontId="7" fillId="24" borderId="76" xfId="0" applyNumberFormat="1" applyFont="1" applyFill="1" applyBorder="1" applyAlignment="1" applyProtection="1">
      <alignment horizontal="center" vertical="center" wrapText="1"/>
      <protection hidden="1"/>
    </xf>
    <xf numFmtId="1" fontId="2" fillId="24" borderId="52" xfId="0" applyNumberFormat="1" applyFont="1" applyFill="1" applyBorder="1" applyAlignment="1" applyProtection="1">
      <alignment horizontal="center" vertical="center" wrapText="1"/>
      <protection hidden="1"/>
    </xf>
    <xf numFmtId="1" fontId="2" fillId="24" borderId="32" xfId="0" applyNumberFormat="1" applyFont="1" applyFill="1" applyBorder="1" applyAlignment="1" applyProtection="1">
      <alignment horizontal="center" vertical="center" wrapText="1"/>
      <protection hidden="1"/>
    </xf>
    <xf numFmtId="1" fontId="2" fillId="24" borderId="33" xfId="0" applyNumberFormat="1" applyFont="1" applyFill="1" applyBorder="1" applyAlignment="1" applyProtection="1">
      <alignment horizontal="center" vertical="center" wrapText="1"/>
      <protection hidden="1"/>
    </xf>
    <xf numFmtId="1" fontId="2" fillId="24" borderId="116" xfId="0" applyNumberFormat="1" applyFont="1" applyFill="1" applyBorder="1" applyAlignment="1" applyProtection="1">
      <alignment horizontal="center" vertical="center" wrapText="1"/>
      <protection hidden="1"/>
    </xf>
    <xf numFmtId="49" fontId="2" fillId="24" borderId="56" xfId="0" applyNumberFormat="1" applyFont="1" applyFill="1" applyBorder="1" applyAlignment="1" applyProtection="1">
      <alignment horizontal="left" vertical="center"/>
      <protection locked="0"/>
    </xf>
    <xf numFmtId="198" fontId="10" fillId="24" borderId="20" xfId="0" applyNumberFormat="1" applyFont="1" applyFill="1" applyBorder="1" applyAlignment="1" applyProtection="1">
      <alignment horizontal="center" vertical="center"/>
      <protection locked="0"/>
    </xf>
    <xf numFmtId="198" fontId="10" fillId="24" borderId="44" xfId="0" applyNumberFormat="1" applyFont="1" applyFill="1" applyBorder="1" applyAlignment="1" applyProtection="1">
      <alignment horizontal="center" vertical="center"/>
      <protection locked="0"/>
    </xf>
    <xf numFmtId="198" fontId="2" fillId="24" borderId="44" xfId="0" applyNumberFormat="1" applyFont="1" applyFill="1" applyBorder="1" applyAlignment="1" applyProtection="1">
      <alignment horizontal="center" vertical="center"/>
      <protection locked="0"/>
    </xf>
    <xf numFmtId="198" fontId="2" fillId="24" borderId="50" xfId="0" applyNumberFormat="1" applyFont="1" applyFill="1" applyBorder="1" applyAlignment="1" applyProtection="1">
      <alignment horizontal="center" vertical="center"/>
      <protection locked="0"/>
    </xf>
    <xf numFmtId="190" fontId="7" fillId="24" borderId="93" xfId="57" applyNumberFormat="1" applyFont="1" applyFill="1" applyBorder="1" applyAlignment="1" applyProtection="1">
      <alignment horizontal="center" vertical="center"/>
      <protection locked="0"/>
    </xf>
    <xf numFmtId="0" fontId="2" fillId="24" borderId="44" xfId="0" applyFont="1" applyFill="1" applyBorder="1" applyAlignment="1" applyProtection="1">
      <alignment horizontal="center" vertical="center" wrapText="1"/>
      <protection locked="0"/>
    </xf>
    <xf numFmtId="1" fontId="2" fillId="24" borderId="85" xfId="0" applyNumberFormat="1" applyFont="1" applyFill="1" applyBorder="1" applyAlignment="1" applyProtection="1">
      <alignment horizontal="center" vertical="center" wrapText="1"/>
      <protection hidden="1"/>
    </xf>
    <xf numFmtId="1" fontId="2" fillId="24" borderId="44" xfId="0" applyNumberFormat="1" applyFont="1" applyFill="1" applyBorder="1" applyAlignment="1" applyProtection="1">
      <alignment horizontal="center" vertical="center" wrapText="1"/>
      <protection hidden="1"/>
    </xf>
    <xf numFmtId="1" fontId="2" fillId="24" borderId="50" xfId="0" applyNumberFormat="1" applyFont="1" applyFill="1" applyBorder="1" applyAlignment="1" applyProtection="1">
      <alignment horizontal="center" vertical="center" wrapText="1"/>
      <protection hidden="1"/>
    </xf>
    <xf numFmtId="1" fontId="2" fillId="24" borderId="20" xfId="0" applyNumberFormat="1" applyFont="1" applyFill="1" applyBorder="1" applyAlignment="1" applyProtection="1">
      <alignment horizontal="center" vertical="center" wrapText="1"/>
      <protection hidden="1"/>
    </xf>
    <xf numFmtId="49" fontId="2" fillId="24" borderId="107" xfId="0" applyNumberFormat="1" applyFont="1" applyFill="1" applyBorder="1" applyAlignment="1" applyProtection="1">
      <alignment horizontal="left" vertical="center" wrapText="1"/>
      <protection locked="0"/>
    </xf>
    <xf numFmtId="198" fontId="10" fillId="24" borderId="19" xfId="0" applyNumberFormat="1" applyFont="1" applyFill="1" applyBorder="1" applyAlignment="1" applyProtection="1">
      <alignment horizontal="center" vertical="center"/>
      <protection locked="0"/>
    </xf>
    <xf numFmtId="198" fontId="10" fillId="24" borderId="10" xfId="0" applyNumberFormat="1" applyFont="1" applyFill="1" applyBorder="1" applyAlignment="1" applyProtection="1">
      <alignment horizontal="center" vertical="center"/>
      <protection locked="0"/>
    </xf>
    <xf numFmtId="190" fontId="7" fillId="24" borderId="48" xfId="57" applyNumberFormat="1" applyFont="1" applyFill="1" applyBorder="1" applyAlignment="1" applyProtection="1">
      <alignment horizontal="center" vertical="center"/>
      <protection locked="0"/>
    </xf>
    <xf numFmtId="1" fontId="7" fillId="24" borderId="19" xfId="57" applyNumberFormat="1" applyFont="1" applyFill="1" applyBorder="1" applyAlignment="1" applyProtection="1">
      <alignment horizontal="center" vertical="center"/>
      <protection locked="0"/>
    </xf>
    <xf numFmtId="1" fontId="2" fillId="24" borderId="12" xfId="0" applyNumberFormat="1" applyFont="1" applyFill="1" applyBorder="1" applyAlignment="1" applyProtection="1">
      <alignment horizontal="center" vertical="center" wrapText="1"/>
      <protection hidden="1"/>
    </xf>
    <xf numFmtId="190" fontId="13" fillId="24" borderId="48" xfId="57" applyNumberFormat="1" applyFont="1" applyFill="1" applyBorder="1" applyAlignment="1" applyProtection="1">
      <alignment horizontal="center" vertical="center"/>
      <protection locked="0"/>
    </xf>
    <xf numFmtId="1" fontId="13" fillId="24" borderId="19" xfId="0" applyNumberFormat="1" applyFont="1" applyFill="1" applyBorder="1" applyAlignment="1" applyProtection="1">
      <alignment horizontal="center" vertical="center"/>
      <protection hidden="1"/>
    </xf>
    <xf numFmtId="1" fontId="7" fillId="24" borderId="19" xfId="0" applyNumberFormat="1" applyFont="1" applyFill="1" applyBorder="1" applyAlignment="1" applyProtection="1">
      <alignment horizontal="center" vertical="center"/>
      <protection hidden="1"/>
    </xf>
    <xf numFmtId="1" fontId="2" fillId="24" borderId="16" xfId="0" applyNumberFormat="1" applyFont="1" applyFill="1" applyBorder="1" applyAlignment="1" applyProtection="1">
      <alignment horizontal="center" vertical="center" wrapText="1"/>
      <protection hidden="1"/>
    </xf>
    <xf numFmtId="49" fontId="7" fillId="24" borderId="107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107" xfId="0" applyNumberFormat="1" applyFont="1" applyFill="1" applyBorder="1" applyAlignment="1" applyProtection="1">
      <alignment horizontal="right" vertical="center" wrapText="1"/>
      <protection locked="0"/>
    </xf>
    <xf numFmtId="49" fontId="2" fillId="24" borderId="68" xfId="0" applyNumberFormat="1" applyFont="1" applyFill="1" applyBorder="1" applyAlignment="1" applyProtection="1">
      <alignment horizontal="left" vertical="center"/>
      <protection locked="0"/>
    </xf>
    <xf numFmtId="49" fontId="2" fillId="24" borderId="109" xfId="0" applyNumberFormat="1" applyFont="1" applyFill="1" applyBorder="1" applyAlignment="1" applyProtection="1">
      <alignment horizontal="right" vertical="center" wrapText="1"/>
      <protection locked="0"/>
    </xf>
    <xf numFmtId="1" fontId="7" fillId="24" borderId="51" xfId="0" applyNumberFormat="1" applyFont="1" applyFill="1" applyBorder="1" applyAlignment="1" applyProtection="1">
      <alignment horizontal="center" vertical="center"/>
      <protection hidden="1"/>
    </xf>
    <xf numFmtId="1" fontId="7" fillId="2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46" xfId="0" applyFont="1" applyFill="1" applyBorder="1" applyAlignment="1" applyProtection="1">
      <alignment horizontal="center" vertical="center" wrapText="1"/>
      <protection locked="0"/>
    </xf>
    <xf numFmtId="1" fontId="2" fillId="24" borderId="73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31" xfId="0" applyFont="1" applyFill="1" applyBorder="1" applyAlignment="1" applyProtection="1">
      <alignment horizontal="center" vertical="center" wrapText="1"/>
      <protection hidden="1"/>
    </xf>
    <xf numFmtId="0" fontId="2" fillId="24" borderId="34" xfId="0" applyFont="1" applyFill="1" applyBorder="1" applyAlignment="1" applyProtection="1">
      <alignment horizontal="center" vertical="center" wrapText="1"/>
      <protection hidden="1"/>
    </xf>
    <xf numFmtId="189" fontId="10" fillId="24" borderId="34" xfId="0" applyNumberFormat="1" applyFont="1" applyFill="1" applyBorder="1" applyAlignment="1" applyProtection="1">
      <alignment horizontal="center" vertical="center"/>
      <protection hidden="1"/>
    </xf>
    <xf numFmtId="189" fontId="10" fillId="24" borderId="37" xfId="0" applyNumberFormat="1" applyFont="1" applyFill="1" applyBorder="1" applyAlignment="1" applyProtection="1">
      <alignment horizontal="center" vertical="center"/>
      <protection hidden="1"/>
    </xf>
    <xf numFmtId="191" fontId="7" fillId="24" borderId="13" xfId="0" applyNumberFormat="1" applyFont="1" applyFill="1" applyBorder="1" applyAlignment="1" applyProtection="1">
      <alignment horizontal="center" vertical="center"/>
      <protection hidden="1"/>
    </xf>
    <xf numFmtId="196" fontId="7" fillId="24" borderId="13" xfId="0" applyNumberFormat="1" applyFont="1" applyFill="1" applyBorder="1" applyAlignment="1" applyProtection="1">
      <alignment horizontal="center" vertical="center"/>
      <protection hidden="1"/>
    </xf>
    <xf numFmtId="0" fontId="2" fillId="24" borderId="40" xfId="0" applyFont="1" applyFill="1" applyBorder="1" applyAlignment="1" applyProtection="1">
      <alignment horizontal="center" vertical="center" wrapText="1"/>
      <protection hidden="1"/>
    </xf>
    <xf numFmtId="0" fontId="2" fillId="24" borderId="36" xfId="0" applyFont="1" applyFill="1" applyBorder="1" applyAlignment="1" applyProtection="1">
      <alignment horizontal="center" vertical="center" wrapText="1"/>
      <protection hidden="1"/>
    </xf>
    <xf numFmtId="0" fontId="2" fillId="24" borderId="39" xfId="0" applyFont="1" applyFill="1" applyBorder="1" applyAlignment="1" applyProtection="1">
      <alignment horizontal="center" vertical="center" wrapText="1"/>
      <protection hidden="1"/>
    </xf>
    <xf numFmtId="0" fontId="2" fillId="24" borderId="72" xfId="0" applyFont="1" applyFill="1" applyBorder="1" applyAlignment="1" applyProtection="1">
      <alignment horizontal="center" vertical="center" wrapText="1"/>
      <protection hidden="1"/>
    </xf>
    <xf numFmtId="1" fontId="2" fillId="24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34" xfId="0" applyFont="1" applyFill="1" applyBorder="1" applyAlignment="1" applyProtection="1">
      <alignment horizontal="center" vertical="center" wrapText="1"/>
      <protection hidden="1"/>
    </xf>
    <xf numFmtId="0" fontId="2" fillId="24" borderId="37" xfId="0" applyFont="1" applyFill="1" applyBorder="1" applyAlignment="1" applyProtection="1">
      <alignment horizontal="center" vertical="center" wrapText="1"/>
      <protection hidden="1"/>
    </xf>
    <xf numFmtId="0" fontId="2" fillId="24" borderId="31" xfId="0" applyFont="1" applyFill="1" applyBorder="1" applyAlignment="1" applyProtection="1">
      <alignment horizontal="center" vertical="center" wrapText="1"/>
      <protection hidden="1"/>
    </xf>
    <xf numFmtId="191" fontId="13" fillId="24" borderId="70" xfId="0" applyNumberFormat="1" applyFont="1" applyFill="1" applyBorder="1" applyAlignment="1" applyProtection="1">
      <alignment horizontal="center" vertical="center"/>
      <protection hidden="1"/>
    </xf>
    <xf numFmtId="196" fontId="13" fillId="24" borderId="70" xfId="0" applyNumberFormat="1" applyFont="1" applyFill="1" applyBorder="1" applyAlignment="1" applyProtection="1">
      <alignment horizontal="center" vertical="center"/>
      <protection hidden="1"/>
    </xf>
    <xf numFmtId="0" fontId="2" fillId="24" borderId="30" xfId="0" applyFont="1" applyFill="1" applyBorder="1" applyAlignment="1" applyProtection="1">
      <alignment horizontal="center" vertical="center" wrapText="1"/>
      <protection hidden="1"/>
    </xf>
    <xf numFmtId="0" fontId="2" fillId="24" borderId="73" xfId="0" applyFont="1" applyFill="1" applyBorder="1" applyAlignment="1" applyProtection="1">
      <alignment horizontal="center" vertical="center" wrapText="1"/>
      <protection hidden="1"/>
    </xf>
    <xf numFmtId="0" fontId="2" fillId="24" borderId="42" xfId="0" applyFont="1" applyFill="1" applyBorder="1" applyAlignment="1" applyProtection="1">
      <alignment horizontal="center" vertical="center" wrapText="1"/>
      <protection hidden="1"/>
    </xf>
    <xf numFmtId="188" fontId="2" fillId="24" borderId="34" xfId="0" applyNumberFormat="1" applyFont="1" applyFill="1" applyBorder="1" applyAlignment="1" applyProtection="1">
      <alignment horizontal="center" vertical="center" wrapText="1"/>
      <protection hidden="1"/>
    </xf>
    <xf numFmtId="188" fontId="2" fillId="24" borderId="64" xfId="0" applyNumberFormat="1" applyFont="1" applyFill="1" applyBorder="1" applyAlignment="1" applyProtection="1">
      <alignment horizontal="center" vertical="center" wrapText="1"/>
      <protection hidden="1"/>
    </xf>
    <xf numFmtId="195" fontId="7" fillId="24" borderId="13" xfId="0" applyNumberFormat="1" applyFont="1" applyFill="1" applyBorder="1" applyAlignment="1" applyProtection="1">
      <alignment horizontal="center" vertical="center"/>
      <protection hidden="1"/>
    </xf>
    <xf numFmtId="194" fontId="7" fillId="24" borderId="31" xfId="0" applyNumberFormat="1" applyFont="1" applyFill="1" applyBorder="1" applyAlignment="1" applyProtection="1">
      <alignment horizontal="center" vertical="center" wrapText="1"/>
      <protection hidden="1"/>
    </xf>
    <xf numFmtId="194" fontId="7" fillId="24" borderId="41" xfId="0" applyNumberFormat="1" applyFont="1" applyFill="1" applyBorder="1" applyAlignment="1" applyProtection="1">
      <alignment horizontal="center" vertical="center" wrapText="1"/>
      <protection hidden="1"/>
    </xf>
    <xf numFmtId="194" fontId="7" fillId="24" borderId="30" xfId="0" applyNumberFormat="1" applyFont="1" applyFill="1" applyBorder="1" applyAlignment="1" applyProtection="1">
      <alignment horizontal="center" vertical="center" wrapText="1"/>
      <protection hidden="1"/>
    </xf>
    <xf numFmtId="191" fontId="7" fillId="24" borderId="43" xfId="0" applyNumberFormat="1" applyFont="1" applyFill="1" applyBorder="1" applyAlignment="1" applyProtection="1">
      <alignment horizontal="center" vertical="center"/>
      <protection hidden="1"/>
    </xf>
    <xf numFmtId="196" fontId="7" fillId="24" borderId="43" xfId="0" applyNumberFormat="1" applyFont="1" applyFill="1" applyBorder="1" applyAlignment="1" applyProtection="1">
      <alignment horizontal="center" vertical="center"/>
      <protection hidden="1"/>
    </xf>
    <xf numFmtId="1" fontId="2" fillId="24" borderId="45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32" xfId="0" applyFont="1" applyFill="1" applyBorder="1" applyAlignment="1" applyProtection="1">
      <alignment horizontal="center" vertical="center" wrapText="1"/>
      <protection hidden="1"/>
    </xf>
    <xf numFmtId="0" fontId="2" fillId="24" borderId="33" xfId="0" applyFont="1" applyFill="1" applyBorder="1" applyAlignment="1" applyProtection="1">
      <alignment horizontal="center" vertical="center" wrapText="1"/>
      <protection hidden="1"/>
    </xf>
    <xf numFmtId="0" fontId="2" fillId="24" borderId="52" xfId="0" applyFont="1" applyFill="1" applyBorder="1" applyAlignment="1" applyProtection="1">
      <alignment horizontal="center" vertical="center" wrapText="1"/>
      <protection hidden="1"/>
    </xf>
    <xf numFmtId="191" fontId="13" fillId="24" borderId="65" xfId="0" applyNumberFormat="1" applyFont="1" applyFill="1" applyBorder="1" applyAlignment="1" applyProtection="1">
      <alignment horizontal="center" vertical="center"/>
      <protection hidden="1"/>
    </xf>
    <xf numFmtId="196" fontId="13" fillId="24" borderId="65" xfId="0" applyNumberFormat="1" applyFont="1" applyFill="1" applyBorder="1" applyAlignment="1" applyProtection="1">
      <alignment horizontal="center" vertical="center"/>
      <protection hidden="1"/>
    </xf>
    <xf numFmtId="1" fontId="2" fillId="24" borderId="40" xfId="0" applyNumberFormat="1" applyFont="1" applyFill="1" applyBorder="1" applyAlignment="1" applyProtection="1">
      <alignment horizontal="center" vertical="center" wrapText="1"/>
      <protection hidden="1"/>
    </xf>
    <xf numFmtId="188" fontId="2" fillId="24" borderId="37" xfId="0" applyNumberFormat="1" applyFont="1" applyFill="1" applyBorder="1" applyAlignment="1" applyProtection="1">
      <alignment horizontal="center" vertical="center" wrapText="1"/>
      <protection hidden="1"/>
    </xf>
    <xf numFmtId="0" fontId="7" fillId="24" borderId="27" xfId="0" applyFont="1" applyFill="1" applyBorder="1" applyAlignment="1">
      <alignment horizontal="right" vertical="center" wrapText="1"/>
    </xf>
    <xf numFmtId="189" fontId="2" fillId="24" borderId="24" xfId="0" applyNumberFormat="1" applyFont="1" applyFill="1" applyBorder="1" applyAlignment="1" applyProtection="1">
      <alignment horizontal="center" vertical="center"/>
      <protection/>
    </xf>
    <xf numFmtId="49" fontId="2" fillId="24" borderId="21" xfId="0" applyNumberFormat="1" applyFont="1" applyFill="1" applyBorder="1" applyAlignment="1">
      <alignment horizontal="left" vertical="center" wrapText="1"/>
    </xf>
    <xf numFmtId="190" fontId="7" fillId="24" borderId="68" xfId="0" applyNumberFormat="1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1" fontId="2" fillId="24" borderId="16" xfId="0" applyNumberFormat="1" applyFont="1" applyFill="1" applyBorder="1" applyAlignment="1">
      <alignment horizontal="center" vertical="center"/>
    </xf>
    <xf numFmtId="191" fontId="7" fillId="24" borderId="26" xfId="0" applyNumberFormat="1" applyFont="1" applyFill="1" applyBorder="1" applyAlignment="1" applyProtection="1">
      <alignment horizontal="center" vertical="center"/>
      <protection/>
    </xf>
    <xf numFmtId="1" fontId="7" fillId="24" borderId="16" xfId="0" applyNumberFormat="1" applyFont="1" applyFill="1" applyBorder="1" applyAlignment="1">
      <alignment horizontal="center" vertical="center"/>
    </xf>
    <xf numFmtId="189" fontId="10" fillId="24" borderId="42" xfId="0" applyNumberFormat="1" applyFont="1" applyFill="1" applyBorder="1" applyAlignment="1" applyProtection="1">
      <alignment horizontal="center" vertical="center"/>
      <protection/>
    </xf>
    <xf numFmtId="191" fontId="7" fillId="24" borderId="43" xfId="0" applyNumberFormat="1" applyFont="1" applyFill="1" applyBorder="1" applyAlignment="1" applyProtection="1">
      <alignment horizontal="center" vertical="center"/>
      <protection/>
    </xf>
    <xf numFmtId="1" fontId="7" fillId="24" borderId="83" xfId="0" applyNumberFormat="1" applyFont="1" applyFill="1" applyBorder="1" applyAlignment="1">
      <alignment horizontal="center" vertical="center"/>
    </xf>
    <xf numFmtId="0" fontId="7" fillId="24" borderId="67" xfId="0" applyFont="1" applyFill="1" applyBorder="1" applyAlignment="1">
      <alignment horizontal="center" vertical="center" wrapText="1"/>
    </xf>
    <xf numFmtId="1" fontId="2" fillId="24" borderId="58" xfId="0" applyNumberFormat="1" applyFont="1" applyFill="1" applyBorder="1" applyAlignment="1">
      <alignment horizontal="center" vertical="center" wrapText="1"/>
    </xf>
    <xf numFmtId="49" fontId="7" fillId="24" borderId="72" xfId="0" applyNumberFormat="1" applyFont="1" applyFill="1" applyBorder="1" applyAlignment="1">
      <alignment horizontal="right" vertical="center" wrapText="1"/>
    </xf>
    <xf numFmtId="189" fontId="2" fillId="24" borderId="37" xfId="0" applyNumberFormat="1" applyFont="1" applyFill="1" applyBorder="1" applyAlignment="1" applyProtection="1">
      <alignment horizontal="center" vertical="center"/>
      <protection/>
    </xf>
    <xf numFmtId="189" fontId="2" fillId="24" borderId="33" xfId="0" applyNumberFormat="1" applyFont="1" applyFill="1" applyBorder="1" applyAlignment="1" applyProtection="1">
      <alignment horizontal="center" vertical="center"/>
      <protection/>
    </xf>
    <xf numFmtId="49" fontId="2" fillId="24" borderId="26" xfId="0" applyNumberFormat="1" applyFont="1" applyFill="1" applyBorder="1" applyAlignment="1" applyProtection="1">
      <alignment vertical="center" wrapText="1"/>
      <protection locked="0"/>
    </xf>
    <xf numFmtId="0" fontId="2" fillId="24" borderId="23" xfId="0" applyFont="1" applyFill="1" applyBorder="1" applyAlignment="1" applyProtection="1">
      <alignment horizontal="center" vertical="center" wrapText="1"/>
      <protection locked="0"/>
    </xf>
    <xf numFmtId="0" fontId="2" fillId="24" borderId="15" xfId="0" applyFont="1" applyFill="1" applyBorder="1" applyAlignment="1" applyProtection="1">
      <alignment horizontal="center" vertical="center" wrapText="1"/>
      <protection locked="0"/>
    </xf>
    <xf numFmtId="0" fontId="2" fillId="24" borderId="24" xfId="0" applyFont="1" applyFill="1" applyBorder="1" applyAlignment="1" applyProtection="1">
      <alignment horizontal="center" vertical="center" wrapText="1"/>
      <protection locked="0"/>
    </xf>
    <xf numFmtId="190" fontId="7" fillId="24" borderId="56" xfId="0" applyNumberFormat="1" applyFont="1" applyFill="1" applyBorder="1" applyAlignment="1" applyProtection="1">
      <alignment horizontal="center" vertical="center"/>
      <protection locked="0"/>
    </xf>
    <xf numFmtId="1" fontId="7" fillId="24" borderId="65" xfId="0" applyNumberFormat="1" applyFont="1" applyFill="1" applyBorder="1" applyAlignment="1" applyProtection="1">
      <alignment horizontal="center" vertical="center"/>
      <protection hidden="1"/>
    </xf>
    <xf numFmtId="49" fontId="10" fillId="24" borderId="16" xfId="0" applyNumberFormat="1" applyFont="1" applyFill="1" applyBorder="1" applyAlignment="1">
      <alignment horizontal="center" vertical="center" wrapText="1"/>
    </xf>
    <xf numFmtId="49" fontId="10" fillId="24" borderId="15" xfId="0" applyNumberFormat="1" applyFont="1" applyFill="1" applyBorder="1" applyAlignment="1">
      <alignment horizontal="center" vertical="center" wrapText="1"/>
    </xf>
    <xf numFmtId="49" fontId="10" fillId="24" borderId="50" xfId="0" applyNumberFormat="1" applyFont="1" applyFill="1" applyBorder="1" applyAlignment="1">
      <alignment horizontal="center" vertical="center" wrapText="1"/>
    </xf>
    <xf numFmtId="49" fontId="10" fillId="24" borderId="12" xfId="0" applyNumberFormat="1" applyFont="1" applyFill="1" applyBorder="1" applyAlignment="1">
      <alignment horizontal="center" vertical="center" wrapText="1"/>
    </xf>
    <xf numFmtId="49" fontId="2" fillId="24" borderId="25" xfId="0" applyNumberFormat="1" applyFont="1" applyFill="1" applyBorder="1" applyAlignment="1" applyProtection="1">
      <alignment vertical="center" wrapText="1"/>
      <protection locked="0"/>
    </xf>
    <xf numFmtId="0" fontId="2" fillId="24" borderId="19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22" xfId="0" applyFont="1" applyFill="1" applyBorder="1" applyAlignment="1" applyProtection="1">
      <alignment horizontal="center" vertical="center" wrapText="1"/>
      <protection locked="0"/>
    </xf>
    <xf numFmtId="1" fontId="2" fillId="24" borderId="25" xfId="0" applyNumberFormat="1" applyFont="1" applyFill="1" applyBorder="1" applyAlignment="1" applyProtection="1">
      <alignment horizontal="center" vertical="center"/>
      <protection hidden="1"/>
    </xf>
    <xf numFmtId="49" fontId="10" fillId="24" borderId="10" xfId="0" applyNumberFormat="1" applyFont="1" applyFill="1" applyBorder="1" applyAlignment="1">
      <alignment horizontal="center" vertical="center" wrapText="1"/>
    </xf>
    <xf numFmtId="49" fontId="10" fillId="24" borderId="22" xfId="0" applyNumberFormat="1" applyFont="1" applyFill="1" applyBorder="1" applyAlignment="1">
      <alignment horizontal="center" vertical="center" wrapText="1"/>
    </xf>
    <xf numFmtId="1" fontId="7" fillId="24" borderId="25" xfId="0" applyNumberFormat="1" applyFont="1" applyFill="1" applyBorder="1" applyAlignment="1" applyProtection="1">
      <alignment horizontal="center" vertical="center"/>
      <protection hidden="1"/>
    </xf>
    <xf numFmtId="0" fontId="2" fillId="24" borderId="12" xfId="0" applyFont="1" applyFill="1" applyBorder="1" applyAlignment="1" applyProtection="1">
      <alignment horizontal="center" vertical="center" wrapText="1"/>
      <protection locked="0"/>
    </xf>
    <xf numFmtId="1" fontId="2" fillId="24" borderId="26" xfId="0" applyNumberFormat="1" applyFont="1" applyFill="1" applyBorder="1" applyAlignment="1" applyProtection="1">
      <alignment horizontal="center" vertical="center"/>
      <protection hidden="1"/>
    </xf>
    <xf numFmtId="0" fontId="2" fillId="24" borderId="25" xfId="0" applyNumberFormat="1" applyFont="1" applyFill="1" applyBorder="1" applyAlignment="1" applyProtection="1">
      <alignment horizontal="left" vertical="center"/>
      <protection/>
    </xf>
    <xf numFmtId="189" fontId="2" fillId="24" borderId="22" xfId="0" applyNumberFormat="1" applyFont="1" applyFill="1" applyBorder="1" applyAlignment="1" applyProtection="1">
      <alignment horizontal="center" vertical="center"/>
      <protection/>
    </xf>
    <xf numFmtId="0" fontId="7" fillId="24" borderId="45" xfId="0" applyFont="1" applyFill="1" applyBorder="1" applyAlignment="1">
      <alignment horizontal="center" vertical="center" wrapText="1"/>
    </xf>
    <xf numFmtId="0" fontId="7" fillId="24" borderId="32" xfId="0" applyFont="1" applyFill="1" applyBorder="1" applyAlignment="1">
      <alignment horizontal="center" vertical="center" wrapText="1"/>
    </xf>
    <xf numFmtId="0" fontId="7" fillId="24" borderId="33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24" borderId="76" xfId="0" applyFont="1" applyFill="1" applyBorder="1" applyAlignment="1">
      <alignment horizontal="center" vertical="center" wrapText="1"/>
    </xf>
    <xf numFmtId="0" fontId="2" fillId="24" borderId="77" xfId="0" applyFont="1" applyFill="1" applyBorder="1" applyAlignment="1">
      <alignment horizontal="center" vertical="center" wrapText="1"/>
    </xf>
    <xf numFmtId="191" fontId="2" fillId="24" borderId="55" xfId="0" applyNumberFormat="1" applyFont="1" applyFill="1" applyBorder="1" applyAlignment="1" applyProtection="1">
      <alignment horizontal="center" vertical="center"/>
      <protection/>
    </xf>
    <xf numFmtId="191" fontId="2" fillId="24" borderId="38" xfId="0" applyNumberFormat="1" applyFont="1" applyFill="1" applyBorder="1" applyAlignment="1" applyProtection="1">
      <alignment horizontal="center" vertical="center"/>
      <protection/>
    </xf>
    <xf numFmtId="0" fontId="7" fillId="24" borderId="3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191" fontId="7" fillId="24" borderId="23" xfId="0" applyNumberFormat="1" applyFont="1" applyFill="1" applyBorder="1" applyAlignment="1" applyProtection="1">
      <alignment horizontal="center" vertical="center"/>
      <protection/>
    </xf>
    <xf numFmtId="49" fontId="2" fillId="24" borderId="26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 applyProtection="1">
      <alignment horizontal="center" vertical="center" wrapText="1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190" fontId="7" fillId="24" borderId="47" xfId="0" applyNumberFormat="1" applyFont="1" applyFill="1" applyBorder="1" applyAlignment="1" applyProtection="1">
      <alignment horizontal="center" vertical="center"/>
      <protection locked="0"/>
    </xf>
    <xf numFmtId="49" fontId="10" fillId="24" borderId="44" xfId="0" applyNumberFormat="1" applyFont="1" applyFill="1" applyBorder="1" applyAlignment="1">
      <alignment horizontal="center" vertical="center" wrapText="1"/>
    </xf>
    <xf numFmtId="49" fontId="10" fillId="24" borderId="24" xfId="0" applyNumberFormat="1" applyFont="1" applyFill="1" applyBorder="1" applyAlignment="1">
      <alignment horizontal="center" vertical="center" wrapText="1"/>
    </xf>
    <xf numFmtId="49" fontId="10" fillId="24" borderId="23" xfId="0" applyNumberFormat="1" applyFont="1" applyFill="1" applyBorder="1" applyAlignment="1">
      <alignment horizontal="center" vertical="center" wrapText="1"/>
    </xf>
    <xf numFmtId="49" fontId="10" fillId="24" borderId="25" xfId="0" applyNumberFormat="1" applyFont="1" applyFill="1" applyBorder="1" applyAlignment="1">
      <alignment horizontal="center" vertical="center" wrapText="1"/>
    </xf>
    <xf numFmtId="0" fontId="2" fillId="24" borderId="17" xfId="0" applyFont="1" applyFill="1" applyBorder="1" applyAlignment="1" applyProtection="1">
      <alignment horizontal="center" vertical="center" wrapText="1"/>
      <protection locked="0"/>
    </xf>
    <xf numFmtId="49" fontId="10" fillId="24" borderId="19" xfId="0" applyNumberFormat="1" applyFont="1" applyFill="1" applyBorder="1" applyAlignment="1">
      <alignment horizontal="center" vertical="center" wrapText="1"/>
    </xf>
    <xf numFmtId="49" fontId="2" fillId="24" borderId="25" xfId="0" applyNumberFormat="1" applyFont="1" applyFill="1" applyBorder="1" applyAlignment="1">
      <alignment horizontal="center" vertical="center" wrapText="1"/>
    </xf>
    <xf numFmtId="190" fontId="7" fillId="24" borderId="48" xfId="0" applyNumberFormat="1" applyFont="1" applyFill="1" applyBorder="1" applyAlignment="1" applyProtection="1">
      <alignment horizontal="center" vertical="center"/>
      <protection locked="0"/>
    </xf>
    <xf numFmtId="49" fontId="7" fillId="24" borderId="25" xfId="0" applyNumberFormat="1" applyFont="1" applyFill="1" applyBorder="1" applyAlignment="1">
      <alignment horizontal="center" vertical="center" wrapText="1"/>
    </xf>
    <xf numFmtId="0" fontId="7" fillId="24" borderId="25" xfId="0" applyNumberFormat="1" applyFont="1" applyFill="1" applyBorder="1" applyAlignment="1" applyProtection="1">
      <alignment horizontal="left" vertical="center"/>
      <protection/>
    </xf>
    <xf numFmtId="49" fontId="7" fillId="24" borderId="68" xfId="0" applyNumberFormat="1" applyFont="1" applyFill="1" applyBorder="1" applyAlignment="1">
      <alignment horizontal="center" vertical="center" wrapText="1"/>
    </xf>
    <xf numFmtId="188" fontId="7" fillId="24" borderId="68" xfId="0" applyNumberFormat="1" applyFont="1" applyFill="1" applyBorder="1" applyAlignment="1" applyProtection="1">
      <alignment horizontal="left" vertical="center"/>
      <protection/>
    </xf>
    <xf numFmtId="189" fontId="2" fillId="24" borderId="75" xfId="0" applyNumberFormat="1" applyFont="1" applyFill="1" applyBorder="1" applyAlignment="1" applyProtection="1">
      <alignment horizontal="center" vertical="center"/>
      <protection/>
    </xf>
    <xf numFmtId="191" fontId="7" fillId="24" borderId="108" xfId="0" applyNumberFormat="1" applyFont="1" applyFill="1" applyBorder="1" applyAlignment="1" applyProtection="1">
      <alignment horizontal="center" vertical="center"/>
      <protection/>
    </xf>
    <xf numFmtId="0" fontId="2" fillId="24" borderId="51" xfId="0" applyFont="1" applyFill="1" applyBorder="1" applyAlignment="1">
      <alignment horizontal="center" vertical="center" wrapText="1"/>
    </xf>
    <xf numFmtId="189" fontId="2" fillId="24" borderId="64" xfId="0" applyNumberFormat="1" applyFont="1" applyFill="1" applyBorder="1" applyAlignment="1" applyProtection="1">
      <alignment horizontal="center" vertical="center"/>
      <protection/>
    </xf>
    <xf numFmtId="189" fontId="7" fillId="24" borderId="31" xfId="0" applyNumberFormat="1" applyFont="1" applyFill="1" applyBorder="1" applyAlignment="1" applyProtection="1">
      <alignment horizontal="center" vertical="center"/>
      <protection/>
    </xf>
    <xf numFmtId="189" fontId="2" fillId="24" borderId="18" xfId="0" applyNumberFormat="1" applyFont="1" applyFill="1" applyBorder="1" applyAlignment="1" applyProtection="1">
      <alignment horizontal="center" vertical="center"/>
      <protection/>
    </xf>
    <xf numFmtId="189" fontId="2" fillId="24" borderId="38" xfId="0" applyNumberFormat="1" applyFont="1" applyFill="1" applyBorder="1" applyAlignment="1" applyProtection="1">
      <alignment horizontal="center" vertical="center"/>
      <protection/>
    </xf>
    <xf numFmtId="191" fontId="7" fillId="24" borderId="32" xfId="0" applyNumberFormat="1" applyFont="1" applyFill="1" applyBorder="1" applyAlignment="1" applyProtection="1">
      <alignment horizontal="center" vertical="center"/>
      <protection/>
    </xf>
    <xf numFmtId="191" fontId="7" fillId="24" borderId="33" xfId="0" applyNumberFormat="1" applyFont="1" applyFill="1" applyBorder="1" applyAlignment="1" applyProtection="1">
      <alignment horizontal="center" vertical="center"/>
      <protection/>
    </xf>
    <xf numFmtId="191" fontId="7" fillId="24" borderId="45" xfId="0" applyNumberFormat="1" applyFont="1" applyFill="1" applyBorder="1" applyAlignment="1" applyProtection="1">
      <alignment horizontal="center" vertical="center"/>
      <protection/>
    </xf>
    <xf numFmtId="0" fontId="2" fillId="24" borderId="85" xfId="0" applyFont="1" applyFill="1" applyBorder="1" applyAlignment="1">
      <alignment horizontal="center" vertical="center" wrapText="1"/>
    </xf>
    <xf numFmtId="189" fontId="2" fillId="24" borderId="50" xfId="0" applyNumberFormat="1" applyFont="1" applyFill="1" applyBorder="1" applyAlignment="1" applyProtection="1">
      <alignment horizontal="center" vertical="center"/>
      <protection/>
    </xf>
    <xf numFmtId="190" fontId="2" fillId="24" borderId="56" xfId="0" applyNumberFormat="1" applyFont="1" applyFill="1" applyBorder="1" applyAlignment="1" applyProtection="1">
      <alignment horizontal="center" vertical="center"/>
      <protection/>
    </xf>
    <xf numFmtId="0" fontId="7" fillId="24" borderId="44" xfId="0" applyFont="1" applyFill="1" applyBorder="1" applyAlignment="1">
      <alignment horizontal="center" vertical="center" wrapText="1"/>
    </xf>
    <xf numFmtId="0" fontId="7" fillId="24" borderId="50" xfId="0" applyFont="1" applyFill="1" applyBorder="1" applyAlignment="1">
      <alignment horizontal="center" vertical="center" wrapText="1"/>
    </xf>
    <xf numFmtId="0" fontId="7" fillId="24" borderId="85" xfId="0" applyFont="1" applyFill="1" applyBorder="1" applyAlignment="1">
      <alignment horizontal="center" vertical="center" wrapText="1"/>
    </xf>
    <xf numFmtId="189" fontId="2" fillId="24" borderId="24" xfId="0" applyNumberFormat="1" applyFont="1" applyFill="1" applyBorder="1" applyAlignment="1" applyProtection="1">
      <alignment horizontal="center" vertical="center"/>
      <protection/>
    </xf>
    <xf numFmtId="190" fontId="2" fillId="24" borderId="86" xfId="0" applyNumberFormat="1" applyFont="1" applyFill="1" applyBorder="1" applyAlignment="1" applyProtection="1">
      <alignment horizontal="center" vertical="center"/>
      <protection/>
    </xf>
    <xf numFmtId="190" fontId="2" fillId="24" borderId="88" xfId="0" applyNumberFormat="1" applyFont="1" applyFill="1" applyBorder="1" applyAlignment="1" applyProtection="1">
      <alignment horizontal="center" vertical="center"/>
      <protection/>
    </xf>
    <xf numFmtId="190" fontId="7" fillId="24" borderId="88" xfId="0" applyNumberFormat="1" applyFont="1" applyFill="1" applyBorder="1" applyAlignment="1" applyProtection="1">
      <alignment horizontal="center" vertical="center"/>
      <protection/>
    </xf>
    <xf numFmtId="0" fontId="7" fillId="24" borderId="83" xfId="0" applyFont="1" applyFill="1" applyBorder="1" applyAlignment="1">
      <alignment horizontal="center" vertical="center" wrapText="1"/>
    </xf>
    <xf numFmtId="0" fontId="2" fillId="24" borderId="8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89" fontId="2" fillId="24" borderId="67" xfId="0" applyNumberFormat="1" applyFont="1" applyFill="1" applyBorder="1" applyAlignment="1" applyProtection="1">
      <alignment horizontal="center" vertical="center"/>
      <protection/>
    </xf>
    <xf numFmtId="190" fontId="7" fillId="24" borderId="89" xfId="0" applyNumberFormat="1" applyFont="1" applyFill="1" applyBorder="1" applyAlignment="1" applyProtection="1">
      <alignment horizontal="center" vertical="center"/>
      <protection/>
    </xf>
    <xf numFmtId="0" fontId="2" fillId="24" borderId="67" xfId="0" applyFont="1" applyFill="1" applyBorder="1" applyAlignment="1">
      <alignment horizontal="center" vertical="center" wrapText="1"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>
      <alignment horizontal="center" vertical="center" wrapText="1"/>
    </xf>
    <xf numFmtId="1" fontId="7" fillId="24" borderId="30" xfId="0" applyNumberFormat="1" applyFont="1" applyFill="1" applyBorder="1" applyAlignment="1" applyProtection="1">
      <alignment horizontal="center" vertical="center"/>
      <protection/>
    </xf>
    <xf numFmtId="193" fontId="2" fillId="24" borderId="13" xfId="0" applyNumberFormat="1" applyFont="1" applyFill="1" applyBorder="1" applyAlignment="1" applyProtection="1">
      <alignment horizontal="left" vertical="top" wrapText="1"/>
      <protection/>
    </xf>
    <xf numFmtId="0" fontId="2" fillId="24" borderId="61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189" fontId="2" fillId="24" borderId="63" xfId="0" applyNumberFormat="1" applyFont="1" applyFill="1" applyBorder="1" applyAlignment="1" applyProtection="1">
      <alignment horizontal="center" vertical="center"/>
      <protection/>
    </xf>
    <xf numFmtId="190" fontId="7" fillId="24" borderId="65" xfId="0" applyNumberFormat="1" applyFont="1" applyFill="1" applyBorder="1" applyAlignment="1" applyProtection="1">
      <alignment horizontal="center" vertical="center"/>
      <protection/>
    </xf>
    <xf numFmtId="0" fontId="7" fillId="24" borderId="62" xfId="0" applyFont="1" applyFill="1" applyBorder="1" applyAlignment="1">
      <alignment horizontal="center" vertical="center" wrapText="1"/>
    </xf>
    <xf numFmtId="0" fontId="7" fillId="24" borderId="63" xfId="0" applyFont="1" applyFill="1" applyBorder="1" applyAlignment="1">
      <alignment horizontal="center" vertical="center" wrapText="1"/>
    </xf>
    <xf numFmtId="3" fontId="7" fillId="24" borderId="61" xfId="0" applyNumberFormat="1" applyFont="1" applyFill="1" applyBorder="1" applyAlignment="1">
      <alignment horizontal="center" vertical="center" wrapText="1"/>
    </xf>
    <xf numFmtId="3" fontId="2" fillId="24" borderId="62" xfId="0" applyNumberFormat="1" applyFont="1" applyFill="1" applyBorder="1" applyAlignment="1">
      <alignment horizontal="center" vertical="center" wrapText="1"/>
    </xf>
    <xf numFmtId="3" fontId="2" fillId="24" borderId="63" xfId="0" applyNumberFormat="1" applyFont="1" applyFill="1" applyBorder="1" applyAlignment="1">
      <alignment horizontal="center" vertical="center" wrapText="1"/>
    </xf>
    <xf numFmtId="3" fontId="2" fillId="24" borderId="31" xfId="0" applyNumberFormat="1" applyFont="1" applyFill="1" applyBorder="1" applyAlignment="1">
      <alignment horizontal="center" vertical="center" wrapText="1"/>
    </xf>
    <xf numFmtId="3" fontId="2" fillId="24" borderId="34" xfId="0" applyNumberFormat="1" applyFont="1" applyFill="1" applyBorder="1" applyAlignment="1">
      <alignment horizontal="center" vertical="center" wrapText="1"/>
    </xf>
    <xf numFmtId="3" fontId="2" fillId="24" borderId="37" xfId="0" applyNumberFormat="1" applyFont="1" applyFill="1" applyBorder="1" applyAlignment="1">
      <alignment horizontal="center" vertical="center" wrapText="1"/>
    </xf>
    <xf numFmtId="191" fontId="7" fillId="24" borderId="34" xfId="0" applyNumberFormat="1" applyFont="1" applyFill="1" applyBorder="1" applyAlignment="1" applyProtection="1">
      <alignment horizontal="center" vertical="center"/>
      <protection/>
    </xf>
    <xf numFmtId="191" fontId="7" fillId="24" borderId="37" xfId="0" applyNumberFormat="1" applyFont="1" applyFill="1" applyBorder="1" applyAlignment="1" applyProtection="1">
      <alignment horizontal="center" vertical="center"/>
      <protection/>
    </xf>
    <xf numFmtId="191" fontId="7" fillId="24" borderId="31" xfId="0" applyNumberFormat="1" applyFont="1" applyFill="1" applyBorder="1" applyAlignment="1" applyProtection="1">
      <alignment horizontal="center" vertical="center"/>
      <protection/>
    </xf>
    <xf numFmtId="0" fontId="7" fillId="24" borderId="0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horizontal="center" vertical="center" wrapText="1"/>
    </xf>
    <xf numFmtId="189" fontId="2" fillId="24" borderId="0" xfId="0" applyNumberFormat="1" applyFont="1" applyFill="1" applyBorder="1" applyAlignment="1" applyProtection="1">
      <alignment horizontal="center" vertical="center"/>
      <protection/>
    </xf>
    <xf numFmtId="191" fontId="7" fillId="24" borderId="0" xfId="0" applyNumberFormat="1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>
      <alignment horizontal="left" vertical="top" wrapText="1"/>
    </xf>
    <xf numFmtId="0" fontId="0" fillId="24" borderId="13" xfId="0" applyFont="1" applyFill="1" applyBorder="1" applyAlignment="1">
      <alignment horizontal="left" vertical="top"/>
    </xf>
    <xf numFmtId="194" fontId="7" fillId="24" borderId="13" xfId="0" applyNumberFormat="1" applyFont="1" applyFill="1" applyBorder="1" applyAlignment="1">
      <alignment horizontal="center" vertical="center"/>
    </xf>
    <xf numFmtId="194" fontId="2" fillId="24" borderId="13" xfId="0" applyNumberFormat="1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 wrapText="1"/>
    </xf>
    <xf numFmtId="0" fontId="7" fillId="24" borderId="34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center" vertical="center" wrapText="1"/>
    </xf>
    <xf numFmtId="0" fontId="7" fillId="24" borderId="31" xfId="0" applyFont="1" applyFill="1" applyBorder="1" applyAlignment="1">
      <alignment horizontal="center" vertical="center" wrapText="1"/>
    </xf>
    <xf numFmtId="49" fontId="7" fillId="24" borderId="0" xfId="0" applyNumberFormat="1" applyFont="1" applyFill="1" applyBorder="1" applyAlignment="1">
      <alignment horizontal="right" vertical="center" wrapText="1"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right" vertical="center"/>
      <protection/>
    </xf>
    <xf numFmtId="190" fontId="7" fillId="24" borderId="0" xfId="0" applyNumberFormat="1" applyFont="1" applyFill="1" applyBorder="1" applyAlignment="1" applyProtection="1">
      <alignment horizontal="center" vertical="center"/>
      <protection/>
    </xf>
    <xf numFmtId="0" fontId="7" fillId="24" borderId="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49" fontId="7" fillId="24" borderId="40" xfId="0" applyNumberFormat="1" applyFont="1" applyFill="1" applyBorder="1" applyAlignment="1">
      <alignment horizontal="center" vertical="center" wrapText="1"/>
    </xf>
    <xf numFmtId="0" fontId="7" fillId="24" borderId="36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188" fontId="2" fillId="24" borderId="19" xfId="0" applyNumberFormat="1" applyFont="1" applyFill="1" applyBorder="1" applyAlignment="1" applyProtection="1">
      <alignment horizontal="center" vertical="center"/>
      <protection/>
    </xf>
    <xf numFmtId="188" fontId="2" fillId="24" borderId="0" xfId="0" applyNumberFormat="1" applyFont="1" applyFill="1" applyBorder="1" applyAlignment="1" applyProtection="1">
      <alignment horizontal="center" vertical="center"/>
      <protection/>
    </xf>
    <xf numFmtId="194" fontId="7" fillId="24" borderId="61" xfId="0" applyNumberFormat="1" applyFont="1" applyFill="1" applyBorder="1" applyAlignment="1" applyProtection="1">
      <alignment horizontal="center" vertical="center"/>
      <protection hidden="1"/>
    </xf>
    <xf numFmtId="196" fontId="7" fillId="24" borderId="61" xfId="0" applyNumberFormat="1" applyFont="1" applyFill="1" applyBorder="1" applyAlignment="1" applyProtection="1">
      <alignment horizontal="center" vertical="center"/>
      <protection hidden="1"/>
    </xf>
    <xf numFmtId="0" fontId="2" fillId="24" borderId="62" xfId="0" applyFont="1" applyFill="1" applyBorder="1" applyAlignment="1" applyProtection="1">
      <alignment horizontal="center" vertical="center" wrapText="1"/>
      <protection hidden="1"/>
    </xf>
    <xf numFmtId="0" fontId="2" fillId="24" borderId="90" xfId="0" applyFont="1" applyFill="1" applyBorder="1" applyAlignment="1" applyProtection="1">
      <alignment horizontal="center" vertical="center" wrapText="1"/>
      <protection hidden="1"/>
    </xf>
    <xf numFmtId="1" fontId="2" fillId="24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37" xfId="0" applyFont="1" applyFill="1" applyBorder="1" applyAlignment="1" applyProtection="1">
      <alignment horizontal="center" vertical="center" wrapText="1"/>
      <protection hidden="1"/>
    </xf>
    <xf numFmtId="0" fontId="2" fillId="24" borderId="41" xfId="0" applyFont="1" applyFill="1" applyBorder="1" applyAlignment="1" applyProtection="1">
      <alignment horizontal="center" vertical="center" wrapText="1"/>
      <protection hidden="1"/>
    </xf>
    <xf numFmtId="1" fontId="2" fillId="24" borderId="73" xfId="0" applyNumberFormat="1" applyFont="1" applyFill="1" applyBorder="1" applyAlignment="1" applyProtection="1">
      <alignment horizontal="center" vertical="center" wrapText="1"/>
      <protection hidden="1"/>
    </xf>
    <xf numFmtId="0" fontId="2" fillId="24" borderId="36" xfId="0" applyFont="1" applyFill="1" applyBorder="1" applyAlignment="1" applyProtection="1">
      <alignment horizontal="center" vertical="center" wrapText="1"/>
      <protection hidden="1"/>
    </xf>
    <xf numFmtId="0" fontId="2" fillId="24" borderId="42" xfId="0" applyFont="1" applyFill="1" applyBorder="1" applyAlignment="1" applyProtection="1">
      <alignment horizontal="center" vertical="center" wrapText="1"/>
      <protection hidden="1"/>
    </xf>
    <xf numFmtId="0" fontId="2" fillId="24" borderId="40" xfId="0" applyFont="1" applyFill="1" applyBorder="1" applyAlignment="1" applyProtection="1">
      <alignment horizontal="center" vertical="center" wrapText="1"/>
      <protection hidden="1"/>
    </xf>
    <xf numFmtId="191" fontId="7" fillId="24" borderId="38" xfId="0" applyNumberFormat="1" applyFont="1" applyFill="1" applyBorder="1" applyAlignment="1" applyProtection="1">
      <alignment horizontal="center" vertical="center"/>
      <protection hidden="1"/>
    </xf>
    <xf numFmtId="196" fontId="7" fillId="24" borderId="38" xfId="0" applyNumberFormat="1" applyFont="1" applyFill="1" applyBorder="1" applyAlignment="1" applyProtection="1">
      <alignment horizontal="center" vertical="center"/>
      <protection hidden="1"/>
    </xf>
    <xf numFmtId="0" fontId="7" fillId="24" borderId="38" xfId="0" applyFont="1" applyFill="1" applyBorder="1" applyAlignment="1">
      <alignment horizontal="right" vertical="center" wrapText="1"/>
    </xf>
    <xf numFmtId="0" fontId="2" fillId="24" borderId="60" xfId="0" applyFont="1" applyFill="1" applyBorder="1" applyAlignment="1" applyProtection="1">
      <alignment horizontal="center" vertical="center"/>
      <protection/>
    </xf>
    <xf numFmtId="0" fontId="2" fillId="24" borderId="60" xfId="0" applyFont="1" applyFill="1" applyBorder="1" applyAlignment="1" applyProtection="1">
      <alignment horizontal="right" vertical="center"/>
      <protection/>
    </xf>
    <xf numFmtId="190" fontId="7" fillId="24" borderId="60" xfId="0" applyNumberFormat="1" applyFont="1" applyFill="1" applyBorder="1" applyAlignment="1" applyProtection="1">
      <alignment horizontal="center" vertical="center"/>
      <protection/>
    </xf>
    <xf numFmtId="0" fontId="7" fillId="24" borderId="35" xfId="0" applyFont="1" applyFill="1" applyBorder="1" applyAlignment="1" applyProtection="1">
      <alignment horizontal="center" vertical="center"/>
      <protection/>
    </xf>
    <xf numFmtId="0" fontId="2" fillId="24" borderId="35" xfId="0" applyFont="1" applyFill="1" applyBorder="1" applyAlignment="1">
      <alignment horizontal="center" vertical="center" wrapText="1"/>
    </xf>
    <xf numFmtId="0" fontId="7" fillId="24" borderId="35" xfId="0" applyFont="1" applyFill="1" applyBorder="1" applyAlignment="1">
      <alignment horizontal="center" vertical="center" wrapText="1"/>
    </xf>
    <xf numFmtId="49" fontId="7" fillId="24" borderId="35" xfId="0" applyNumberFormat="1" applyFont="1" applyFill="1" applyBorder="1" applyAlignment="1">
      <alignment horizontal="center" vertical="center" wrapText="1"/>
    </xf>
    <xf numFmtId="0" fontId="7" fillId="24" borderId="73" xfId="0" applyFont="1" applyFill="1" applyBorder="1" applyAlignment="1">
      <alignment horizontal="center" vertical="center" wrapText="1"/>
    </xf>
    <xf numFmtId="0" fontId="7" fillId="24" borderId="42" xfId="0" applyFont="1" applyFill="1" applyBorder="1" applyAlignment="1">
      <alignment horizontal="center" vertical="center" wrapText="1"/>
    </xf>
    <xf numFmtId="0" fontId="7" fillId="24" borderId="40" xfId="0" applyFont="1" applyFill="1" applyBorder="1" applyAlignment="1">
      <alignment horizontal="center" vertical="center" wrapText="1"/>
    </xf>
    <xf numFmtId="0" fontId="2" fillId="24" borderId="19" xfId="57" applyNumberFormat="1" applyFont="1" applyFill="1" applyBorder="1" applyAlignment="1" applyProtection="1">
      <alignment horizontal="center" vertical="center"/>
      <protection hidden="1"/>
    </xf>
    <xf numFmtId="0" fontId="2" fillId="24" borderId="10" xfId="57" applyNumberFormat="1" applyFont="1" applyFill="1" applyBorder="1" applyAlignment="1" applyProtection="1">
      <alignment horizontal="center" vertical="center"/>
      <protection hidden="1"/>
    </xf>
    <xf numFmtId="0" fontId="2" fillId="24" borderId="22" xfId="57" applyNumberFormat="1" applyFont="1" applyFill="1" applyBorder="1" applyAlignment="1" applyProtection="1">
      <alignment horizontal="center" vertical="center"/>
      <protection hidden="1"/>
    </xf>
    <xf numFmtId="198" fontId="2" fillId="24" borderId="19" xfId="57" applyNumberFormat="1" applyFont="1" applyFill="1" applyBorder="1" applyAlignment="1" applyProtection="1">
      <alignment horizontal="center" vertical="center"/>
      <protection hidden="1"/>
    </xf>
    <xf numFmtId="198" fontId="2" fillId="24" borderId="10" xfId="57" applyNumberFormat="1" applyFont="1" applyFill="1" applyBorder="1" applyAlignment="1" applyProtection="1">
      <alignment horizontal="center" vertical="center"/>
      <protection hidden="1"/>
    </xf>
    <xf numFmtId="198" fontId="2" fillId="24" borderId="22" xfId="57" applyNumberFormat="1" applyFont="1" applyFill="1" applyBorder="1" applyAlignment="1" applyProtection="1">
      <alignment horizontal="center" vertical="center"/>
      <protection hidden="1"/>
    </xf>
    <xf numFmtId="188" fontId="2" fillId="24" borderId="51" xfId="57" applyNumberFormat="1" applyFont="1" applyFill="1" applyBorder="1" applyAlignment="1" applyProtection="1">
      <alignment horizontal="center" vertical="center"/>
      <protection hidden="1"/>
    </xf>
    <xf numFmtId="188" fontId="2" fillId="24" borderId="46" xfId="57" applyNumberFormat="1" applyFont="1" applyFill="1" applyBorder="1" applyAlignment="1" applyProtection="1">
      <alignment horizontal="center" vertical="center"/>
      <protection hidden="1"/>
    </xf>
    <xf numFmtId="188" fontId="2" fillId="24" borderId="76" xfId="57" applyNumberFormat="1" applyFont="1" applyFill="1" applyBorder="1" applyAlignment="1" applyProtection="1">
      <alignment horizontal="center" vertical="center"/>
      <protection hidden="1"/>
    </xf>
    <xf numFmtId="198" fontId="2" fillId="24" borderId="51" xfId="57" applyNumberFormat="1" applyFont="1" applyFill="1" applyBorder="1" applyAlignment="1" applyProtection="1">
      <alignment horizontal="center" vertical="center"/>
      <protection hidden="1"/>
    </xf>
    <xf numFmtId="0" fontId="18" fillId="24" borderId="13" xfId="0" applyFont="1" applyFill="1" applyBorder="1" applyAlignment="1">
      <alignment horizontal="left" vertical="top"/>
    </xf>
    <xf numFmtId="190" fontId="7" fillId="24" borderId="38" xfId="0" applyNumberFormat="1" applyFont="1" applyFill="1" applyBorder="1" applyAlignment="1">
      <alignment horizontal="center" vertical="center"/>
    </xf>
    <xf numFmtId="0" fontId="7" fillId="24" borderId="41" xfId="0" applyFont="1" applyFill="1" applyBorder="1" applyAlignment="1">
      <alignment horizontal="center" vertical="center" wrapText="1"/>
    </xf>
    <xf numFmtId="0" fontId="7" fillId="24" borderId="24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58" xfId="0" applyFont="1" applyFill="1" applyBorder="1" applyAlignment="1">
      <alignment horizontal="right" vertical="center" wrapText="1"/>
    </xf>
    <xf numFmtId="188" fontId="2" fillId="24" borderId="83" xfId="0" applyNumberFormat="1" applyFont="1" applyFill="1" applyBorder="1" applyAlignment="1" applyProtection="1">
      <alignment horizontal="center" vertical="center"/>
      <protection/>
    </xf>
    <xf numFmtId="188" fontId="2" fillId="24" borderId="12" xfId="0" applyNumberFormat="1" applyFont="1" applyFill="1" applyBorder="1" applyAlignment="1" applyProtection="1">
      <alignment horizontal="center" vertical="center"/>
      <protection/>
    </xf>
    <xf numFmtId="188" fontId="2" fillId="24" borderId="22" xfId="0" applyNumberFormat="1" applyFont="1" applyFill="1" applyBorder="1" applyAlignment="1" applyProtection="1">
      <alignment horizontal="center" vertical="center"/>
      <protection/>
    </xf>
    <xf numFmtId="188" fontId="2" fillId="24" borderId="51" xfId="0" applyNumberFormat="1" applyFont="1" applyFill="1" applyBorder="1" applyAlignment="1" applyProtection="1">
      <alignment horizontal="center" vertical="center"/>
      <protection/>
    </xf>
    <xf numFmtId="0" fontId="2" fillId="24" borderId="58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center" wrapText="1"/>
    </xf>
    <xf numFmtId="0" fontId="2" fillId="24" borderId="0" xfId="0" applyNumberFormat="1" applyFont="1" applyFill="1" applyBorder="1" applyAlignment="1" applyProtection="1">
      <alignment horizontal="center" vertical="center"/>
      <protection/>
    </xf>
    <xf numFmtId="188" fontId="2" fillId="24" borderId="0" xfId="0" applyNumberFormat="1" applyFont="1" applyFill="1" applyBorder="1" applyAlignment="1" applyProtection="1">
      <alignment horizontal="left" vertical="center" wrapText="1"/>
      <protection/>
    </xf>
    <xf numFmtId="188" fontId="9" fillId="24" borderId="0" xfId="0" applyNumberFormat="1" applyFont="1" applyFill="1" applyBorder="1" applyAlignment="1" applyProtection="1">
      <alignment vertical="center"/>
      <protection/>
    </xf>
    <xf numFmtId="188" fontId="9" fillId="24" borderId="0" xfId="0" applyNumberFormat="1" applyFont="1" applyFill="1" applyBorder="1" applyAlignment="1" applyProtection="1">
      <alignment horizontal="left" vertical="center" wrapText="1"/>
      <protection/>
    </xf>
    <xf numFmtId="0" fontId="2" fillId="24" borderId="0" xfId="0" applyNumberFormat="1" applyFont="1" applyFill="1" applyBorder="1" applyAlignment="1" applyProtection="1">
      <alignment horizontal="center" vertical="center"/>
      <protection/>
    </xf>
    <xf numFmtId="0" fontId="9" fillId="24" borderId="0" xfId="0" applyFont="1" applyFill="1" applyBorder="1" applyAlignment="1">
      <alignment horizontal="left" wrapText="1"/>
    </xf>
    <xf numFmtId="194" fontId="9" fillId="24" borderId="0" xfId="0" applyNumberFormat="1" applyFont="1" applyFill="1" applyBorder="1" applyAlignment="1">
      <alignment horizontal="center" wrapText="1"/>
    </xf>
    <xf numFmtId="0" fontId="7" fillId="24" borderId="0" xfId="0" applyNumberFormat="1" applyFont="1" applyFill="1" applyBorder="1" applyAlignment="1" applyProtection="1">
      <alignment horizontal="center" vertical="center" wrapText="1"/>
      <protection/>
    </xf>
    <xf numFmtId="194" fontId="7" fillId="24" borderId="0" xfId="0" applyNumberFormat="1" applyFont="1" applyFill="1" applyBorder="1" applyAlignment="1" applyProtection="1">
      <alignment horizontal="center" vertical="center" wrapText="1"/>
      <protection/>
    </xf>
    <xf numFmtId="193" fontId="7" fillId="24" borderId="0" xfId="0" applyNumberFormat="1" applyFont="1" applyFill="1" applyBorder="1" applyAlignment="1" applyProtection="1">
      <alignment horizontal="center" vertical="center" wrapText="1"/>
      <protection/>
    </xf>
    <xf numFmtId="193" fontId="2" fillId="24" borderId="0" xfId="57" applyNumberFormat="1" applyFont="1" applyFill="1" applyBorder="1" applyAlignment="1" applyProtection="1">
      <alignment vertical="center"/>
      <protection locked="0"/>
    </xf>
    <xf numFmtId="190" fontId="9" fillId="24" borderId="0" xfId="0" applyNumberFormat="1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left" wrapText="1"/>
    </xf>
    <xf numFmtId="194" fontId="7" fillId="24" borderId="0" xfId="0" applyNumberFormat="1" applyFont="1" applyFill="1" applyBorder="1" applyAlignment="1">
      <alignment horizontal="left" wrapText="1"/>
    </xf>
    <xf numFmtId="190" fontId="7" fillId="24" borderId="0" xfId="0" applyNumberFormat="1" applyFont="1" applyFill="1" applyBorder="1" applyAlignment="1">
      <alignment horizontal="center" wrapText="1"/>
    </xf>
    <xf numFmtId="0" fontId="9" fillId="24" borderId="0" xfId="0" applyFont="1" applyFill="1" applyBorder="1" applyAlignment="1">
      <alignment horizontal="center" wrapText="1"/>
    </xf>
    <xf numFmtId="194" fontId="7" fillId="24" borderId="0" xfId="0" applyNumberFormat="1" applyFont="1" applyFill="1" applyBorder="1" applyAlignment="1">
      <alignment horizontal="center" wrapText="1"/>
    </xf>
    <xf numFmtId="196" fontId="9" fillId="24" borderId="0" xfId="0" applyNumberFormat="1" applyFont="1" applyFill="1" applyBorder="1" applyAlignment="1">
      <alignment horizontal="center" wrapText="1"/>
    </xf>
    <xf numFmtId="0" fontId="9" fillId="24" borderId="0" xfId="0" applyFont="1" applyFill="1" applyBorder="1" applyAlignment="1">
      <alignment horizontal="left" wrapText="1"/>
    </xf>
    <xf numFmtId="188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9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25" xfId="0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7" xfId="0" applyNumberFormat="1" applyFont="1" applyFill="1" applyBorder="1" applyAlignment="1">
      <alignment horizontal="center" vertical="center" wrapText="1"/>
    </xf>
    <xf numFmtId="188" fontId="2" fillId="24" borderId="13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24" borderId="17" xfId="0" applyFont="1" applyFill="1" applyBorder="1" applyAlignment="1">
      <alignment/>
    </xf>
    <xf numFmtId="188" fontId="7" fillId="24" borderId="70" xfId="0" applyNumberFormat="1" applyFont="1" applyFill="1" applyBorder="1" applyAlignment="1" applyProtection="1">
      <alignment horizontal="center" vertical="center"/>
      <protection/>
    </xf>
    <xf numFmtId="188" fontId="7" fillId="24" borderId="71" xfId="0" applyNumberFormat="1" applyFont="1" applyFill="1" applyBorder="1" applyAlignment="1" applyProtection="1">
      <alignment horizontal="center" vertical="center"/>
      <protection/>
    </xf>
    <xf numFmtId="0" fontId="21" fillId="24" borderId="71" xfId="0" applyFont="1" applyFill="1" applyBorder="1" applyAlignment="1">
      <alignment horizontal="center" vertical="center"/>
    </xf>
    <xf numFmtId="0" fontId="21" fillId="24" borderId="91" xfId="0" applyFont="1" applyFill="1" applyBorder="1" applyAlignment="1">
      <alignment horizontal="center" vertical="center"/>
    </xf>
    <xf numFmtId="189" fontId="17" fillId="24" borderId="10" xfId="0" applyNumberFormat="1" applyFont="1" applyFill="1" applyBorder="1" applyAlignment="1" applyProtection="1">
      <alignment horizontal="center" vertical="center"/>
      <protection/>
    </xf>
    <xf numFmtId="189" fontId="7" fillId="24" borderId="10" xfId="0" applyNumberFormat="1" applyFont="1" applyFill="1" applyBorder="1" applyAlignment="1" applyProtection="1">
      <alignment horizontal="center" vertical="center"/>
      <protection/>
    </xf>
    <xf numFmtId="0" fontId="7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>
      <alignment horizontal="right" vertical="center"/>
    </xf>
    <xf numFmtId="0" fontId="7" fillId="24" borderId="13" xfId="0" applyFont="1" applyFill="1" applyBorder="1" applyAlignment="1">
      <alignment horizontal="right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right" vertical="center" wrapText="1"/>
    </xf>
    <xf numFmtId="49" fontId="7" fillId="24" borderId="38" xfId="0" applyNumberFormat="1" applyFont="1" applyFill="1" applyBorder="1" applyAlignment="1">
      <alignment horizontal="right" vertical="center" wrapText="1"/>
    </xf>
    <xf numFmtId="49" fontId="7" fillId="24" borderId="30" xfId="0" applyNumberFormat="1" applyFont="1" applyFill="1" applyBorder="1" applyAlignment="1">
      <alignment horizontal="right" vertical="center" wrapText="1"/>
    </xf>
    <xf numFmtId="188" fontId="17" fillId="24" borderId="13" xfId="0" applyNumberFormat="1" applyFont="1" applyFill="1" applyBorder="1" applyAlignment="1" applyProtection="1">
      <alignment horizontal="center" vertical="center"/>
      <protection/>
    </xf>
    <xf numFmtId="0" fontId="9" fillId="24" borderId="0" xfId="0" applyFont="1" applyFill="1" applyBorder="1" applyAlignment="1">
      <alignment horizontal="center" wrapText="1"/>
    </xf>
    <xf numFmtId="1" fontId="7" fillId="24" borderId="60" xfId="0" applyNumberFormat="1" applyFont="1" applyFill="1" applyBorder="1" applyAlignment="1">
      <alignment horizontal="center" vertical="center" wrapText="1"/>
    </xf>
    <xf numFmtId="1" fontId="7" fillId="24" borderId="30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/>
    </xf>
    <xf numFmtId="0" fontId="2" fillId="24" borderId="17" xfId="0" applyNumberFormat="1" applyFont="1" applyFill="1" applyBorder="1" applyAlignment="1" applyProtection="1">
      <alignment horizontal="center" vertical="center"/>
      <protection/>
    </xf>
    <xf numFmtId="190" fontId="7" fillId="24" borderId="96" xfId="0" applyNumberFormat="1" applyFont="1" applyFill="1" applyBorder="1" applyAlignment="1" applyProtection="1">
      <alignment horizontal="center" vertical="center"/>
      <protection/>
    </xf>
    <xf numFmtId="1" fontId="7" fillId="24" borderId="117" xfId="0" applyNumberFormat="1" applyFont="1" applyFill="1" applyBorder="1" applyAlignment="1">
      <alignment horizontal="center" vertical="center"/>
    </xf>
    <xf numFmtId="0" fontId="2" fillId="0" borderId="118" xfId="0" applyFont="1" applyBorder="1" applyAlignment="1">
      <alignment horizontal="center"/>
    </xf>
    <xf numFmtId="49" fontId="6" fillId="0" borderId="66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1" fillId="0" borderId="67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9" fillId="0" borderId="66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67" xfId="0" applyFont="1" applyBorder="1" applyAlignment="1">
      <alignment/>
    </xf>
    <xf numFmtId="0" fontId="6" fillId="0" borderId="67" xfId="0" applyFont="1" applyBorder="1" applyAlignment="1">
      <alignment/>
    </xf>
    <xf numFmtId="49" fontId="6" fillId="0" borderId="2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49" fontId="6" fillId="0" borderId="23" xfId="56" applyNumberFormat="1" applyFont="1" applyBorder="1" applyAlignment="1">
      <alignment horizontal="center" vertical="center"/>
      <protection/>
    </xf>
    <xf numFmtId="49" fontId="6" fillId="0" borderId="15" xfId="56" applyNumberFormat="1" applyFont="1" applyBorder="1" applyAlignment="1">
      <alignment horizontal="center" vertical="center"/>
      <protection/>
    </xf>
    <xf numFmtId="49" fontId="6" fillId="0" borderId="24" xfId="56" applyNumberFormat="1" applyFont="1" applyBorder="1" applyAlignment="1">
      <alignment horizontal="center" vertical="center"/>
      <protection/>
    </xf>
    <xf numFmtId="0" fontId="1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9" xfId="56" applyFont="1" applyBorder="1" applyAlignment="1">
      <alignment horizontal="center" vertical="center"/>
      <protection/>
    </xf>
    <xf numFmtId="0" fontId="1" fillId="0" borderId="121" xfId="56" applyFont="1" applyBorder="1" applyAlignment="1">
      <alignment horizontal="center" vertical="center"/>
      <protection/>
    </xf>
    <xf numFmtId="0" fontId="1" fillId="0" borderId="122" xfId="56" applyFont="1" applyBorder="1" applyAlignment="1">
      <alignment horizontal="center" vertical="center"/>
      <protection/>
    </xf>
    <xf numFmtId="0" fontId="6" fillId="0" borderId="5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188" fontId="2" fillId="24" borderId="70" xfId="0" applyNumberFormat="1" applyFont="1" applyFill="1" applyBorder="1" applyAlignment="1" applyProtection="1">
      <alignment horizontal="center" vertical="center"/>
      <protection/>
    </xf>
    <xf numFmtId="188" fontId="2" fillId="24" borderId="71" xfId="0" applyNumberFormat="1" applyFont="1" applyFill="1" applyBorder="1" applyAlignment="1" applyProtection="1">
      <alignment horizontal="center" vertical="center"/>
      <protection/>
    </xf>
    <xf numFmtId="188" fontId="2" fillId="24" borderId="91" xfId="0" applyNumberFormat="1" applyFont="1" applyFill="1" applyBorder="1" applyAlignment="1" applyProtection="1">
      <alignment horizontal="center" vertical="center"/>
      <protection/>
    </xf>
    <xf numFmtId="1" fontId="2" fillId="24" borderId="17" xfId="0" applyNumberFormat="1" applyFont="1" applyFill="1" applyBorder="1" applyAlignment="1">
      <alignment horizontal="center" vertical="center" wrapText="1"/>
    </xf>
    <xf numFmtId="0" fontId="2" fillId="24" borderId="66" xfId="0" applyFont="1" applyFill="1" applyBorder="1" applyAlignment="1">
      <alignment horizontal="center" vertical="center" wrapText="1"/>
    </xf>
    <xf numFmtId="191" fontId="2" fillId="24" borderId="67" xfId="0" applyNumberFormat="1" applyFont="1" applyFill="1" applyBorder="1" applyAlignment="1" applyProtection="1">
      <alignment horizontal="center" vertical="center"/>
      <protection/>
    </xf>
    <xf numFmtId="190" fontId="7" fillId="24" borderId="123" xfId="0" applyNumberFormat="1" applyFont="1" applyFill="1" applyBorder="1" applyAlignment="1" applyProtection="1">
      <alignment horizontal="center" vertical="center"/>
      <protection/>
    </xf>
    <xf numFmtId="1" fontId="2" fillId="24" borderId="83" xfId="0" applyNumberFormat="1" applyFont="1" applyFill="1" applyBorder="1" applyAlignment="1">
      <alignment horizontal="center" vertical="center" wrapText="1"/>
    </xf>
    <xf numFmtId="1" fontId="2" fillId="24" borderId="28" xfId="0" applyNumberFormat="1" applyFont="1" applyFill="1" applyBorder="1" applyAlignment="1">
      <alignment horizontal="center" vertical="center" wrapText="1"/>
    </xf>
    <xf numFmtId="49" fontId="2" fillId="24" borderId="74" xfId="0" applyNumberFormat="1" applyFont="1" applyFill="1" applyBorder="1" applyAlignment="1">
      <alignment horizontal="left" vertical="center" wrapText="1"/>
    </xf>
    <xf numFmtId="191" fontId="7" fillId="24" borderId="41" xfId="0" applyNumberFormat="1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>
      <alignment horizontal="center" vertical="center" wrapText="1"/>
    </xf>
    <xf numFmtId="0" fontId="2" fillId="24" borderId="50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190" fontId="2" fillId="24" borderId="48" xfId="0" applyNumberFormat="1" applyFont="1" applyFill="1" applyBorder="1" applyAlignment="1">
      <alignment horizontal="center" vertical="center" wrapText="1"/>
    </xf>
    <xf numFmtId="190" fontId="2" fillId="24" borderId="54" xfId="0" applyNumberFormat="1" applyFont="1" applyFill="1" applyBorder="1" applyAlignment="1" applyProtection="1">
      <alignment horizontal="center" vertical="center"/>
      <protection/>
    </xf>
    <xf numFmtId="0" fontId="2" fillId="24" borderId="65" xfId="0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>
      <alignment horizontal="left" vertical="center" wrapText="1"/>
    </xf>
    <xf numFmtId="0" fontId="2" fillId="24" borderId="73" xfId="0" applyFont="1" applyFill="1" applyBorder="1" applyAlignment="1">
      <alignment horizontal="center" vertical="center" wrapText="1"/>
    </xf>
    <xf numFmtId="49" fontId="2" fillId="24" borderId="36" xfId="0" applyNumberFormat="1" applyFont="1" applyFill="1" applyBorder="1" applyAlignment="1">
      <alignment horizontal="center" vertical="center" wrapText="1"/>
    </xf>
    <xf numFmtId="188" fontId="2" fillId="24" borderId="42" xfId="0" applyNumberFormat="1" applyFont="1" applyFill="1" applyBorder="1" applyAlignment="1" applyProtection="1">
      <alignment horizontal="center" vertical="center" wrapText="1"/>
      <protection/>
    </xf>
    <xf numFmtId="191" fontId="2" fillId="24" borderId="72" xfId="0" applyNumberFormat="1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2" fillId="24" borderId="61" xfId="0" applyNumberFormat="1" applyFont="1" applyFill="1" applyBorder="1" applyAlignment="1">
      <alignment horizontal="center" vertical="center" wrapText="1"/>
    </xf>
    <xf numFmtId="0" fontId="2" fillId="24" borderId="62" xfId="0" applyNumberFormat="1" applyFont="1" applyFill="1" applyBorder="1" applyAlignment="1">
      <alignment horizontal="center" vertical="center" wrapText="1"/>
    </xf>
    <xf numFmtId="0" fontId="2" fillId="24" borderId="91" xfId="0" applyNumberFormat="1" applyFont="1" applyFill="1" applyBorder="1" applyAlignment="1">
      <alignment horizontal="center" vertical="center" wrapText="1"/>
    </xf>
    <xf numFmtId="49" fontId="2" fillId="24" borderId="65" xfId="0" applyNumberFormat="1" applyFont="1" applyFill="1" applyBorder="1" applyAlignment="1">
      <alignment horizontal="left" vertical="center" wrapText="1"/>
    </xf>
    <xf numFmtId="0" fontId="2" fillId="24" borderId="124" xfId="0" applyNumberFormat="1" applyFont="1" applyFill="1" applyBorder="1" applyAlignment="1">
      <alignment horizontal="left" vertical="center" wrapText="1"/>
    </xf>
    <xf numFmtId="0" fontId="2" fillId="24" borderId="50" xfId="0" applyNumberFormat="1" applyFont="1" applyFill="1" applyBorder="1" applyAlignment="1">
      <alignment horizontal="center" vertical="center" wrapText="1"/>
    </xf>
    <xf numFmtId="0" fontId="7" fillId="24" borderId="56" xfId="0" applyNumberFormat="1" applyFont="1" applyFill="1" applyBorder="1" applyAlignment="1">
      <alignment horizontal="center" vertical="center" wrapText="1"/>
    </xf>
    <xf numFmtId="0" fontId="2" fillId="24" borderId="56" xfId="0" applyNumberFormat="1" applyFont="1" applyFill="1" applyBorder="1" applyAlignment="1">
      <alignment horizontal="center" vertical="center" wrapText="1"/>
    </xf>
    <xf numFmtId="49" fontId="2" fillId="24" borderId="51" xfId="0" applyNumberFormat="1" applyFont="1" applyFill="1" applyBorder="1" applyAlignment="1">
      <alignment horizontal="left" vertical="center" wrapText="1"/>
    </xf>
    <xf numFmtId="0" fontId="2" fillId="24" borderId="68" xfId="0" applyNumberFormat="1" applyFont="1" applyFill="1" applyBorder="1" applyAlignment="1">
      <alignment horizontal="left" vertical="center" wrapText="1"/>
    </xf>
    <xf numFmtId="0" fontId="2" fillId="24" borderId="51" xfId="0" applyNumberFormat="1" applyFont="1" applyFill="1" applyBorder="1" applyAlignment="1">
      <alignment horizontal="center" vertical="center" wrapText="1"/>
    </xf>
    <xf numFmtId="0" fontId="2" fillId="24" borderId="46" xfId="0" applyNumberFormat="1" applyFont="1" applyFill="1" applyBorder="1" applyAlignment="1">
      <alignment horizontal="center" vertical="center" wrapText="1"/>
    </xf>
    <xf numFmtId="0" fontId="2" fillId="24" borderId="76" xfId="0" applyNumberFormat="1" applyFont="1" applyFill="1" applyBorder="1" applyAlignment="1">
      <alignment horizontal="center" vertical="center" wrapText="1"/>
    </xf>
    <xf numFmtId="0" fontId="2" fillId="24" borderId="68" xfId="0" applyNumberFormat="1" applyFont="1" applyFill="1" applyBorder="1" applyAlignment="1">
      <alignment horizontal="center" vertical="center" wrapText="1"/>
    </xf>
    <xf numFmtId="0" fontId="2" fillId="24" borderId="32" xfId="0" applyNumberFormat="1" applyFont="1" applyFill="1" applyBorder="1" applyAlignment="1">
      <alignment horizontal="center" vertical="center" wrapText="1"/>
    </xf>
    <xf numFmtId="0" fontId="2" fillId="24" borderId="29" xfId="0" applyNumberFormat="1" applyFont="1" applyFill="1" applyBorder="1" applyAlignment="1">
      <alignment horizontal="center" vertical="center" wrapText="1"/>
    </xf>
    <xf numFmtId="0" fontId="2" fillId="24" borderId="93" xfId="0" applyNumberFormat="1" applyFont="1" applyFill="1" applyBorder="1" applyAlignment="1">
      <alignment horizontal="center" vertical="center" wrapText="1"/>
    </xf>
    <xf numFmtId="194" fontId="2" fillId="24" borderId="13" xfId="0" applyNumberFormat="1" applyFont="1" applyFill="1" applyBorder="1" applyAlignment="1" applyProtection="1">
      <alignment horizontal="center" vertical="center"/>
      <protection/>
    </xf>
    <xf numFmtId="198" fontId="10" fillId="24" borderId="16" xfId="0" applyNumberFormat="1" applyFont="1" applyFill="1" applyBorder="1" applyAlignment="1" applyProtection="1">
      <alignment horizontal="center" vertical="center"/>
      <protection/>
    </xf>
    <xf numFmtId="198" fontId="10" fillId="24" borderId="12" xfId="0" applyNumberFormat="1" applyFont="1" applyFill="1" applyBorder="1" applyAlignment="1" applyProtection="1">
      <alignment horizontal="center" vertical="center"/>
      <protection/>
    </xf>
    <xf numFmtId="198" fontId="2" fillId="24" borderId="56" xfId="0" applyNumberFormat="1" applyFont="1" applyFill="1" applyBorder="1" applyAlignment="1" applyProtection="1">
      <alignment horizontal="left" vertical="center"/>
      <protection/>
    </xf>
    <xf numFmtId="49" fontId="2" fillId="24" borderId="125" xfId="0" applyNumberFormat="1" applyFont="1" applyFill="1" applyBorder="1" applyAlignment="1">
      <alignment horizontal="left" vertical="center" wrapText="1"/>
    </xf>
    <xf numFmtId="49" fontId="7" fillId="24" borderId="88" xfId="0" applyNumberFormat="1" applyFont="1" applyFill="1" applyBorder="1" applyAlignment="1">
      <alignment horizontal="left" vertical="center" wrapText="1"/>
    </xf>
    <xf numFmtId="198" fontId="7" fillId="24" borderId="16" xfId="0" applyNumberFormat="1" applyFont="1" applyFill="1" applyBorder="1" applyAlignment="1" applyProtection="1">
      <alignment horizontal="center" vertical="center"/>
      <protection/>
    </xf>
    <xf numFmtId="198" fontId="10" fillId="24" borderId="50" xfId="0" applyNumberFormat="1" applyFont="1" applyFill="1" applyBorder="1" applyAlignment="1" applyProtection="1">
      <alignment horizontal="center" vertical="center"/>
      <protection/>
    </xf>
    <xf numFmtId="198" fontId="10" fillId="24" borderId="22" xfId="0" applyNumberFormat="1" applyFont="1" applyFill="1" applyBorder="1" applyAlignment="1" applyProtection="1">
      <alignment horizontal="center" vertical="center"/>
      <protection/>
    </xf>
    <xf numFmtId="198" fontId="7" fillId="24" borderId="56" xfId="0" applyNumberFormat="1" applyFont="1" applyFill="1" applyBorder="1" applyAlignment="1" applyProtection="1">
      <alignment horizontal="center" vertical="center"/>
      <protection/>
    </xf>
    <xf numFmtId="198" fontId="7" fillId="24" borderId="25" xfId="0" applyNumberFormat="1" applyFont="1" applyFill="1" applyBorder="1" applyAlignment="1" applyProtection="1">
      <alignment horizontal="center" vertical="center"/>
      <protection/>
    </xf>
    <xf numFmtId="198" fontId="7" fillId="24" borderId="22" xfId="0" applyNumberFormat="1" applyFont="1" applyFill="1" applyBorder="1" applyAlignment="1" applyProtection="1">
      <alignment horizontal="center" vertical="center"/>
      <protection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1" fontId="2" fillId="24" borderId="40" xfId="0" applyNumberFormat="1" applyFont="1" applyFill="1" applyBorder="1" applyAlignment="1">
      <alignment horizontal="center" vertical="center" wrapText="1"/>
    </xf>
    <xf numFmtId="0" fontId="23" fillId="24" borderId="50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198" fontId="2" fillId="24" borderId="12" xfId="0" applyNumberFormat="1" applyFont="1" applyFill="1" applyBorder="1" applyAlignment="1" applyProtection="1">
      <alignment horizontal="center" vertical="center"/>
      <protection/>
    </xf>
    <xf numFmtId="198" fontId="7" fillId="24" borderId="50" xfId="0" applyNumberFormat="1" applyFont="1" applyFill="1" applyBorder="1" applyAlignment="1" applyProtection="1">
      <alignment horizontal="center" vertical="center"/>
      <protection/>
    </xf>
    <xf numFmtId="198" fontId="2" fillId="24" borderId="25" xfId="0" applyNumberFormat="1" applyFont="1" applyFill="1" applyBorder="1" applyAlignment="1" applyProtection="1">
      <alignment horizontal="center" vertical="center"/>
      <protection/>
    </xf>
    <xf numFmtId="198" fontId="2" fillId="24" borderId="16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vertical="center" wrapText="1"/>
    </xf>
    <xf numFmtId="190" fontId="2" fillId="24" borderId="69" xfId="0" applyNumberFormat="1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>
      <alignment horizontal="center" vertical="center" wrapText="1"/>
    </xf>
    <xf numFmtId="49" fontId="2" fillId="0" borderId="126" xfId="0" applyNumberFormat="1" applyFont="1" applyFill="1" applyBorder="1" applyAlignment="1">
      <alignment horizontal="left" vertical="center" wrapText="1"/>
    </xf>
    <xf numFmtId="1" fontId="2" fillId="24" borderId="51" xfId="0" applyNumberFormat="1" applyFont="1" applyFill="1" applyBorder="1" applyAlignment="1">
      <alignment horizontal="center" vertical="center" wrapText="1"/>
    </xf>
    <xf numFmtId="0" fontId="2" fillId="24" borderId="76" xfId="0" applyNumberFormat="1" applyFont="1" applyFill="1" applyBorder="1" applyAlignment="1" applyProtection="1">
      <alignment horizontal="center" vertical="center"/>
      <protection/>
    </xf>
    <xf numFmtId="0" fontId="28" fillId="24" borderId="33" xfId="0" applyFont="1" applyFill="1" applyBorder="1" applyAlignment="1">
      <alignment horizontal="center" wrapText="1"/>
    </xf>
    <xf numFmtId="0" fontId="28" fillId="24" borderId="41" xfId="0" applyFont="1" applyFill="1" applyBorder="1" applyAlignment="1">
      <alignment horizontal="center" wrapText="1"/>
    </xf>
    <xf numFmtId="49" fontId="2" fillId="24" borderId="68" xfId="0" applyNumberFormat="1" applyFont="1" applyFill="1" applyBorder="1" applyAlignment="1" applyProtection="1">
      <alignment vertical="center" wrapText="1"/>
      <protection locked="0"/>
    </xf>
    <xf numFmtId="190" fontId="7" fillId="24" borderId="112" xfId="0" applyNumberFormat="1" applyFont="1" applyFill="1" applyBorder="1" applyAlignment="1" applyProtection="1">
      <alignment horizontal="center" vertical="center"/>
      <protection/>
    </xf>
    <xf numFmtId="190" fontId="7" fillId="24" borderId="13" xfId="0" applyNumberFormat="1" applyFont="1" applyFill="1" applyBorder="1" applyAlignment="1">
      <alignment horizontal="center" wrapText="1"/>
    </xf>
    <xf numFmtId="0" fontId="7" fillId="24" borderId="41" xfId="0" applyFont="1" applyFill="1" applyBorder="1" applyAlignment="1">
      <alignment horizontal="center" wrapText="1"/>
    </xf>
    <xf numFmtId="0" fontId="7" fillId="24" borderId="34" xfId="0" applyFont="1" applyFill="1" applyBorder="1" applyAlignment="1">
      <alignment horizontal="center" wrapText="1"/>
    </xf>
    <xf numFmtId="0" fontId="7" fillId="24" borderId="37" xfId="0" applyFont="1" applyFill="1" applyBorder="1" applyAlignment="1">
      <alignment horizontal="center" wrapText="1"/>
    </xf>
    <xf numFmtId="190" fontId="2" fillId="24" borderId="13" xfId="0" applyNumberFormat="1" applyFont="1" applyFill="1" applyBorder="1" applyAlignment="1">
      <alignment horizontal="center" wrapText="1"/>
    </xf>
    <xf numFmtId="190" fontId="2" fillId="24" borderId="41" xfId="0" applyNumberFormat="1" applyFont="1" applyFill="1" applyBorder="1" applyAlignment="1">
      <alignment horizontal="center" wrapText="1"/>
    </xf>
    <xf numFmtId="190" fontId="7" fillId="24" borderId="49" xfId="0" applyNumberFormat="1" applyFont="1" applyFill="1" applyBorder="1" applyAlignment="1">
      <alignment horizontal="center" wrapText="1"/>
    </xf>
    <xf numFmtId="190" fontId="7" fillId="24" borderId="32" xfId="0" applyNumberFormat="1" applyFont="1" applyFill="1" applyBorder="1" applyAlignment="1">
      <alignment horizontal="center" wrapText="1"/>
    </xf>
    <xf numFmtId="190" fontId="7" fillId="24" borderId="33" xfId="0" applyNumberFormat="1" applyFont="1" applyFill="1" applyBorder="1" applyAlignment="1">
      <alignment horizontal="center" wrapText="1"/>
    </xf>
    <xf numFmtId="1" fontId="7" fillId="24" borderId="45" xfId="0" applyNumberFormat="1" applyFont="1" applyFill="1" applyBorder="1" applyAlignment="1">
      <alignment horizontal="center" wrapText="1"/>
    </xf>
    <xf numFmtId="1" fontId="7" fillId="24" borderId="32" xfId="0" applyNumberFormat="1" applyFont="1" applyFill="1" applyBorder="1" applyAlignment="1">
      <alignment horizontal="center" wrapText="1"/>
    </xf>
    <xf numFmtId="1" fontId="7" fillId="24" borderId="33" xfId="0" applyNumberFormat="1" applyFont="1" applyFill="1" applyBorder="1" applyAlignment="1">
      <alignment horizontal="center" wrapText="1"/>
    </xf>
    <xf numFmtId="189" fontId="2" fillId="24" borderId="13" xfId="0" applyNumberFormat="1" applyFont="1" applyFill="1" applyBorder="1" applyAlignment="1" applyProtection="1">
      <alignment horizontal="center" vertical="center"/>
      <protection/>
    </xf>
    <xf numFmtId="49" fontId="7" fillId="24" borderId="124" xfId="0" applyNumberFormat="1" applyFont="1" applyFill="1" applyBorder="1" applyAlignment="1">
      <alignment vertical="center" wrapText="1"/>
    </xf>
    <xf numFmtId="49" fontId="7" fillId="24" borderId="127" xfId="0" applyNumberFormat="1" applyFont="1" applyFill="1" applyBorder="1" applyAlignment="1">
      <alignment vertical="center" wrapText="1"/>
    </xf>
    <xf numFmtId="49" fontId="2" fillId="24" borderId="111" xfId="0" applyNumberFormat="1" applyFont="1" applyFill="1" applyBorder="1" applyAlignment="1">
      <alignment horizontal="right" vertical="center" wrapText="1"/>
    </xf>
    <xf numFmtId="49" fontId="2" fillId="24" borderId="128" xfId="0" applyNumberFormat="1" applyFont="1" applyFill="1" applyBorder="1" applyAlignment="1">
      <alignment horizontal="right" vertical="center" wrapText="1"/>
    </xf>
    <xf numFmtId="49" fontId="7" fillId="24" borderId="107" xfId="0" applyNumberFormat="1" applyFont="1" applyFill="1" applyBorder="1" applyAlignment="1">
      <alignment horizontal="left" vertical="center" wrapText="1"/>
    </xf>
    <xf numFmtId="49" fontId="2" fillId="24" borderId="27" xfId="0" applyNumberFormat="1" applyFont="1" applyFill="1" applyBorder="1" applyAlignment="1">
      <alignment horizontal="left" vertical="center" wrapText="1"/>
    </xf>
    <xf numFmtId="49" fontId="7" fillId="24" borderId="27" xfId="0" applyNumberFormat="1" applyFont="1" applyFill="1" applyBorder="1" applyAlignment="1">
      <alignment horizontal="left" vertical="center" wrapText="1"/>
    </xf>
    <xf numFmtId="49" fontId="7" fillId="24" borderId="107" xfId="0" applyNumberFormat="1" applyFont="1" applyFill="1" applyBorder="1" applyAlignment="1">
      <alignment vertical="center" wrapText="1"/>
    </xf>
    <xf numFmtId="49" fontId="2" fillId="24" borderId="107" xfId="0" applyNumberFormat="1" applyFont="1" applyFill="1" applyBorder="1" applyAlignment="1">
      <alignment horizontal="right" vertical="center" wrapText="1"/>
    </xf>
    <xf numFmtId="49" fontId="2" fillId="24" borderId="123" xfId="0" applyNumberFormat="1" applyFont="1" applyFill="1" applyBorder="1" applyAlignment="1">
      <alignment horizontal="left" vertical="center" wrapText="1"/>
    </xf>
    <xf numFmtId="49" fontId="2" fillId="24" borderId="129" xfId="0" applyNumberFormat="1" applyFont="1" applyFill="1" applyBorder="1" applyAlignment="1">
      <alignment horizontal="right" vertical="center" wrapText="1"/>
    </xf>
    <xf numFmtId="49" fontId="2" fillId="24" borderId="27" xfId="0" applyNumberFormat="1" applyFont="1" applyFill="1" applyBorder="1" applyAlignment="1">
      <alignment horizontal="right" vertical="center" wrapText="1"/>
    </xf>
    <xf numFmtId="14" fontId="7" fillId="24" borderId="25" xfId="0" applyNumberFormat="1" applyFont="1" applyFill="1" applyBorder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left" vertical="center" wrapText="1"/>
    </xf>
    <xf numFmtId="49" fontId="7" fillId="24" borderId="12" xfId="0" applyNumberFormat="1" applyFont="1" applyFill="1" applyBorder="1" applyAlignment="1">
      <alignment horizontal="left" vertical="center" wrapText="1"/>
    </xf>
    <xf numFmtId="49" fontId="7" fillId="24" borderId="130" xfId="0" applyNumberFormat="1" applyFont="1" applyFill="1" applyBorder="1" applyAlignment="1">
      <alignment vertical="center" wrapText="1"/>
    </xf>
    <xf numFmtId="0" fontId="7" fillId="24" borderId="114" xfId="0" applyFont="1" applyFill="1" applyBorder="1" applyAlignment="1">
      <alignment horizontal="right" vertical="center" wrapText="1"/>
    </xf>
    <xf numFmtId="1" fontId="7" fillId="24" borderId="17" xfId="57" applyNumberFormat="1" applyFont="1" applyFill="1" applyBorder="1" applyAlignment="1" applyProtection="1">
      <alignment horizontal="center" vertical="center"/>
      <protection locked="0"/>
    </xf>
    <xf numFmtId="1" fontId="7" fillId="24" borderId="27" xfId="57" applyNumberFormat="1" applyFont="1" applyFill="1" applyBorder="1" applyAlignment="1" applyProtection="1">
      <alignment horizontal="center" vertical="center"/>
      <protection locked="0"/>
    </xf>
    <xf numFmtId="1" fontId="7" fillId="24" borderId="10" xfId="57" applyNumberFormat="1" applyFont="1" applyFill="1" applyBorder="1" applyAlignment="1" applyProtection="1">
      <alignment horizontal="center" vertical="center"/>
      <protection locked="0"/>
    </xf>
    <xf numFmtId="193" fontId="7" fillId="24" borderId="12" xfId="57" applyNumberFormat="1" applyFont="1" applyFill="1" applyBorder="1" applyAlignment="1" applyProtection="1">
      <alignment horizontal="center" vertical="center" wrapText="1"/>
      <protection hidden="1"/>
    </xf>
    <xf numFmtId="1" fontId="7" fillId="24" borderId="48" xfId="0" applyNumberFormat="1" applyFont="1" applyFill="1" applyBorder="1" applyAlignment="1" applyProtection="1">
      <alignment horizontal="center" vertical="center"/>
      <protection locked="0"/>
    </xf>
    <xf numFmtId="1" fontId="2" fillId="24" borderId="48" xfId="57" applyNumberFormat="1" applyFont="1" applyFill="1" applyBorder="1" applyAlignment="1" applyProtection="1">
      <alignment horizontal="center" vertical="center"/>
      <protection hidden="1"/>
    </xf>
    <xf numFmtId="190" fontId="2" fillId="24" borderId="25" xfId="0" applyNumberFormat="1" applyFont="1" applyFill="1" applyBorder="1" applyAlignment="1" applyProtection="1">
      <alignment horizontal="center" vertical="center"/>
      <protection locked="0"/>
    </xf>
    <xf numFmtId="49" fontId="7" fillId="24" borderId="112" xfId="0" applyNumberFormat="1" applyFont="1" applyFill="1" applyBorder="1" applyAlignment="1">
      <alignment horizontal="right" vertical="center" wrapText="1"/>
    </xf>
    <xf numFmtId="49" fontId="2" fillId="24" borderId="56" xfId="0" applyNumberFormat="1" applyFont="1" applyFill="1" applyBorder="1" applyAlignment="1">
      <alignment horizontal="center" vertical="center" wrapText="1"/>
    </xf>
    <xf numFmtId="49" fontId="2" fillId="24" borderId="69" xfId="0" applyNumberFormat="1" applyFont="1" applyFill="1" applyBorder="1" applyAlignment="1">
      <alignment horizontal="center" vertical="center" wrapText="1"/>
    </xf>
    <xf numFmtId="49" fontId="2" fillId="24" borderId="68" xfId="0" applyNumberFormat="1" applyFont="1" applyFill="1" applyBorder="1" applyAlignment="1">
      <alignment horizontal="center" vertical="center" wrapText="1"/>
    </xf>
    <xf numFmtId="188" fontId="2" fillId="24" borderId="27" xfId="0" applyNumberFormat="1" applyFont="1" applyFill="1" applyBorder="1" applyAlignment="1" applyProtection="1">
      <alignment vertical="center"/>
      <protection/>
    </xf>
    <xf numFmtId="0" fontId="15" fillId="24" borderId="60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5" fillId="24" borderId="30" xfId="0" applyFont="1" applyFill="1" applyBorder="1" applyAlignment="1">
      <alignment horizontal="center" vertical="center" wrapText="1"/>
    </xf>
    <xf numFmtId="194" fontId="15" fillId="24" borderId="49" xfId="0" applyNumberFormat="1" applyFont="1" applyFill="1" applyBorder="1" applyAlignment="1">
      <alignment horizontal="center" vertical="center"/>
    </xf>
    <xf numFmtId="0" fontId="17" fillId="24" borderId="59" xfId="0" applyFont="1" applyFill="1" applyBorder="1" applyAlignment="1">
      <alignment horizontal="center" vertical="center"/>
    </xf>
    <xf numFmtId="0" fontId="17" fillId="24" borderId="35" xfId="0" applyFont="1" applyFill="1" applyBorder="1" applyAlignment="1">
      <alignment horizontal="center" vertical="center"/>
    </xf>
    <xf numFmtId="0" fontId="15" fillId="24" borderId="49" xfId="0" applyFont="1" applyFill="1" applyBorder="1" applyAlignment="1">
      <alignment horizontal="center" vertical="center" wrapText="1"/>
    </xf>
    <xf numFmtId="0" fontId="15" fillId="24" borderId="59" xfId="0" applyFont="1" applyFill="1" applyBorder="1" applyAlignment="1">
      <alignment horizontal="center" vertical="center" wrapText="1"/>
    </xf>
    <xf numFmtId="190" fontId="17" fillId="24" borderId="49" xfId="0" applyNumberFormat="1" applyFont="1" applyFill="1" applyBorder="1" applyAlignment="1">
      <alignment horizontal="center" vertical="center"/>
    </xf>
    <xf numFmtId="0" fontId="17" fillId="24" borderId="43" xfId="0" applyFont="1" applyFill="1" applyBorder="1" applyAlignment="1">
      <alignment horizontal="center" vertical="center"/>
    </xf>
    <xf numFmtId="0" fontId="17" fillId="24" borderId="72" xfId="0" applyFont="1" applyFill="1" applyBorder="1" applyAlignment="1">
      <alignment horizontal="center" vertical="center" wrapText="1"/>
    </xf>
    <xf numFmtId="0" fontId="15" fillId="24" borderId="72" xfId="0" applyFont="1" applyFill="1" applyBorder="1" applyAlignment="1">
      <alignment horizontal="center" vertical="center" wrapText="1"/>
    </xf>
    <xf numFmtId="190" fontId="17" fillId="24" borderId="13" xfId="0" applyNumberFormat="1" applyFont="1" applyFill="1" applyBorder="1" applyAlignment="1">
      <alignment horizontal="center" vertical="center"/>
    </xf>
    <xf numFmtId="0" fontId="17" fillId="24" borderId="30" xfId="0" applyFont="1" applyFill="1" applyBorder="1" applyAlignment="1">
      <alignment horizontal="center" vertical="center" wrapText="1"/>
    </xf>
    <xf numFmtId="0" fontId="17" fillId="24" borderId="59" xfId="0" applyFont="1" applyFill="1" applyBorder="1" applyAlignment="1">
      <alignment horizontal="center" vertical="center" wrapText="1"/>
    </xf>
    <xf numFmtId="3" fontId="17" fillId="24" borderId="59" xfId="0" applyNumberFormat="1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0" fontId="7" fillId="24" borderId="60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49" fontId="10" fillId="24" borderId="85" xfId="0" applyNumberFormat="1" applyFont="1" applyFill="1" applyBorder="1" applyAlignment="1">
      <alignment horizontal="center" vertical="center" wrapText="1"/>
    </xf>
    <xf numFmtId="1" fontId="7" fillId="24" borderId="56" xfId="0" applyNumberFormat="1" applyFont="1" applyFill="1" applyBorder="1" applyAlignment="1" applyProtection="1">
      <alignment horizontal="center" vertical="center"/>
      <protection hidden="1"/>
    </xf>
    <xf numFmtId="1" fontId="7" fillId="24" borderId="25" xfId="0" applyNumberFormat="1" applyFont="1" applyFill="1" applyBorder="1" applyAlignment="1">
      <alignment horizontal="center" vertical="center"/>
    </xf>
    <xf numFmtId="188" fontId="2" fillId="24" borderId="68" xfId="0" applyNumberFormat="1" applyFont="1" applyFill="1" applyBorder="1" applyAlignment="1" applyProtection="1">
      <alignment horizontal="left" vertical="center"/>
      <protection/>
    </xf>
    <xf numFmtId="189" fontId="2" fillId="24" borderId="76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>
      <alignment horizontal="center" vertical="center"/>
    </xf>
    <xf numFmtId="1" fontId="2" fillId="24" borderId="56" xfId="0" applyNumberFormat="1" applyFont="1" applyFill="1" applyBorder="1" applyAlignment="1">
      <alignment horizontal="center" vertical="center"/>
    </xf>
    <xf numFmtId="1" fontId="2" fillId="24" borderId="25" xfId="0" applyNumberFormat="1" applyFont="1" applyFill="1" applyBorder="1" applyAlignment="1">
      <alignment horizontal="center" vertical="center"/>
    </xf>
    <xf numFmtId="1" fontId="7" fillId="24" borderId="68" xfId="0" applyNumberFormat="1" applyFont="1" applyFill="1" applyBorder="1" applyAlignment="1">
      <alignment horizontal="center" vertical="center"/>
    </xf>
    <xf numFmtId="49" fontId="2" fillId="24" borderId="53" xfId="0" applyNumberFormat="1" applyFont="1" applyFill="1" applyBorder="1" applyAlignment="1">
      <alignment vertical="center" wrapText="1"/>
    </xf>
    <xf numFmtId="49" fontId="2" fillId="24" borderId="21" xfId="0" applyNumberFormat="1" applyFont="1" applyFill="1" applyBorder="1" applyAlignment="1">
      <alignment horizontal="left" vertical="center" wrapText="1"/>
    </xf>
    <xf numFmtId="49" fontId="2" fillId="24" borderId="107" xfId="0" applyNumberFormat="1" applyFont="1" applyFill="1" applyBorder="1" applyAlignment="1">
      <alignment vertical="center" wrapText="1"/>
    </xf>
    <xf numFmtId="0" fontId="2" fillId="24" borderId="27" xfId="0" applyNumberFormat="1" applyFont="1" applyFill="1" applyBorder="1" applyAlignment="1" applyProtection="1">
      <alignment horizontal="left" vertical="center"/>
      <protection/>
    </xf>
    <xf numFmtId="191" fontId="2" fillId="24" borderId="68" xfId="0" applyNumberFormat="1" applyFont="1" applyFill="1" applyBorder="1" applyAlignment="1" applyProtection="1">
      <alignment horizontal="center" vertical="center"/>
      <protection/>
    </xf>
    <xf numFmtId="190" fontId="2" fillId="24" borderId="48" xfId="0" applyNumberFormat="1" applyFont="1" applyFill="1" applyBorder="1" applyAlignment="1" applyProtection="1">
      <alignment horizontal="center" vertical="center"/>
      <protection locked="0"/>
    </xf>
    <xf numFmtId="191" fontId="2" fillId="24" borderId="47" xfId="0" applyNumberFormat="1" applyFont="1" applyFill="1" applyBorder="1" applyAlignment="1" applyProtection="1">
      <alignment horizontal="center" vertical="center"/>
      <protection/>
    </xf>
    <xf numFmtId="196" fontId="2" fillId="24" borderId="26" xfId="0" applyNumberFormat="1" applyFont="1" applyFill="1" applyBorder="1" applyAlignment="1" applyProtection="1">
      <alignment horizontal="center" vertical="center"/>
      <protection/>
    </xf>
    <xf numFmtId="188" fontId="2" fillId="24" borderId="46" xfId="0" applyNumberFormat="1" applyFont="1" applyFill="1" applyBorder="1" applyAlignment="1" applyProtection="1">
      <alignment horizontal="center" vertical="center"/>
      <protection/>
    </xf>
    <xf numFmtId="188" fontId="2" fillId="24" borderId="76" xfId="0" applyNumberFormat="1" applyFont="1" applyFill="1" applyBorder="1" applyAlignment="1" applyProtection="1">
      <alignment horizontal="center" vertical="center"/>
      <protection/>
    </xf>
    <xf numFmtId="188" fontId="2" fillId="24" borderId="77" xfId="0" applyNumberFormat="1" applyFont="1" applyFill="1" applyBorder="1" applyAlignment="1" applyProtection="1">
      <alignment horizontal="center" vertical="center"/>
      <protection/>
    </xf>
    <xf numFmtId="0" fontId="7" fillId="24" borderId="39" xfId="0" applyFont="1" applyFill="1" applyBorder="1" applyAlignment="1">
      <alignment horizontal="center" vertical="center" wrapText="1"/>
    </xf>
    <xf numFmtId="0" fontId="2" fillId="24" borderId="23" xfId="57" applyNumberFormat="1" applyFont="1" applyFill="1" applyBorder="1" applyAlignment="1" applyProtection="1">
      <alignment horizontal="center" vertical="center"/>
      <protection hidden="1"/>
    </xf>
    <xf numFmtId="0" fontId="2" fillId="24" borderId="15" xfId="57" applyNumberFormat="1" applyFont="1" applyFill="1" applyBorder="1" applyAlignment="1" applyProtection="1">
      <alignment horizontal="center" vertical="center"/>
      <protection hidden="1"/>
    </xf>
    <xf numFmtId="0" fontId="2" fillId="24" borderId="24" xfId="57" applyNumberFormat="1" applyFont="1" applyFill="1" applyBorder="1" applyAlignment="1" applyProtection="1">
      <alignment horizontal="center" vertical="center"/>
      <protection hidden="1"/>
    </xf>
    <xf numFmtId="190" fontId="7" fillId="24" borderId="31" xfId="57" applyNumberFormat="1" applyFont="1" applyFill="1" applyBorder="1" applyAlignment="1" applyProtection="1">
      <alignment horizontal="center" vertical="center"/>
      <protection hidden="1"/>
    </xf>
    <xf numFmtId="190" fontId="7" fillId="24" borderId="34" xfId="57" applyNumberFormat="1" applyFont="1" applyFill="1" applyBorder="1" applyAlignment="1" applyProtection="1">
      <alignment horizontal="center" vertical="center"/>
      <protection hidden="1"/>
    </xf>
    <xf numFmtId="190" fontId="7" fillId="24" borderId="37" xfId="57" applyNumberFormat="1" applyFont="1" applyFill="1" applyBorder="1" applyAlignment="1" applyProtection="1">
      <alignment horizontal="center" vertical="center"/>
      <protection hidden="1"/>
    </xf>
    <xf numFmtId="190" fontId="7" fillId="24" borderId="31" xfId="0" applyNumberFormat="1" applyFont="1" applyFill="1" applyBorder="1" applyAlignment="1">
      <alignment horizontal="center" vertical="center" wrapText="1"/>
    </xf>
    <xf numFmtId="190" fontId="7" fillId="24" borderId="34" xfId="0" applyNumberFormat="1" applyFont="1" applyFill="1" applyBorder="1" applyAlignment="1">
      <alignment horizontal="center" vertical="center" wrapText="1"/>
    </xf>
    <xf numFmtId="190" fontId="7" fillId="24" borderId="37" xfId="0" applyNumberFormat="1" applyFont="1" applyFill="1" applyBorder="1" applyAlignment="1">
      <alignment horizontal="center" vertical="center" wrapText="1"/>
    </xf>
    <xf numFmtId="190" fontId="7" fillId="24" borderId="41" xfId="0" applyNumberFormat="1" applyFont="1" applyFill="1" applyBorder="1" applyAlignment="1">
      <alignment horizontal="center" vertical="center" wrapText="1"/>
    </xf>
    <xf numFmtId="191" fontId="2" fillId="24" borderId="61" xfId="0" applyNumberFormat="1" applyFont="1" applyFill="1" applyBorder="1" applyAlignment="1" applyProtection="1">
      <alignment horizontal="center" vertical="center"/>
      <protection hidden="1"/>
    </xf>
    <xf numFmtId="196" fontId="2" fillId="24" borderId="61" xfId="0" applyNumberFormat="1" applyFont="1" applyFill="1" applyBorder="1" applyAlignment="1" applyProtection="1">
      <alignment horizontal="center" vertical="center"/>
      <protection hidden="1"/>
    </xf>
    <xf numFmtId="188" fontId="2" fillId="0" borderId="71" xfId="0" applyNumberFormat="1" applyFont="1" applyFill="1" applyBorder="1" applyAlignment="1" applyProtection="1">
      <alignment vertical="center"/>
      <protection/>
    </xf>
    <xf numFmtId="188" fontId="2" fillId="0" borderId="91" xfId="0" applyNumberFormat="1" applyFont="1" applyFill="1" applyBorder="1" applyAlignment="1" applyProtection="1">
      <alignment vertical="center"/>
      <protection/>
    </xf>
    <xf numFmtId="188" fontId="2" fillId="0" borderId="72" xfId="0" applyNumberFormat="1" applyFont="1" applyFill="1" applyBorder="1" applyAlignment="1" applyProtection="1">
      <alignment vertical="center"/>
      <protection/>
    </xf>
    <xf numFmtId="188" fontId="2" fillId="0" borderId="72" xfId="0" applyNumberFormat="1" applyFont="1" applyFill="1" applyBorder="1" applyAlignment="1" applyProtection="1">
      <alignment vertical="center"/>
      <protection/>
    </xf>
    <xf numFmtId="188" fontId="2" fillId="20" borderId="72" xfId="0" applyNumberFormat="1" applyFont="1" applyFill="1" applyBorder="1" applyAlignment="1" applyProtection="1">
      <alignment vertical="center"/>
      <protection/>
    </xf>
    <xf numFmtId="0" fontId="29" fillId="24" borderId="48" xfId="0" applyFont="1" applyFill="1" applyBorder="1" applyAlignment="1">
      <alignment horizontal="center" vertical="center" wrapText="1"/>
    </xf>
    <xf numFmtId="188" fontId="2" fillId="20" borderId="72" xfId="0" applyNumberFormat="1" applyFont="1" applyFill="1" applyBorder="1" applyAlignment="1" applyProtection="1">
      <alignment vertical="center"/>
      <protection/>
    </xf>
    <xf numFmtId="188" fontId="14" fillId="20" borderId="72" xfId="0" applyNumberFormat="1" applyFont="1" applyFill="1" applyBorder="1" applyAlignment="1" applyProtection="1">
      <alignment vertical="center"/>
      <protection/>
    </xf>
    <xf numFmtId="188" fontId="2" fillId="24" borderId="72" xfId="0" applyNumberFormat="1" applyFont="1" applyFill="1" applyBorder="1" applyAlignment="1" applyProtection="1">
      <alignment vertical="center"/>
      <protection/>
    </xf>
    <xf numFmtId="0" fontId="2" fillId="24" borderId="56" xfId="0" applyFont="1" applyFill="1" applyBorder="1" applyAlignment="1">
      <alignment horizontal="left" vertical="top" wrapText="1"/>
    </xf>
    <xf numFmtId="0" fontId="2" fillId="24" borderId="25" xfId="0" applyFont="1" applyFill="1" applyBorder="1" applyAlignment="1">
      <alignment horizontal="left" vertical="top" wrapText="1"/>
    </xf>
    <xf numFmtId="0" fontId="2" fillId="24" borderId="56" xfId="0" applyFont="1" applyFill="1" applyBorder="1" applyAlignment="1">
      <alignment horizontal="left" vertical="center" wrapText="1"/>
    </xf>
    <xf numFmtId="14" fontId="7" fillId="24" borderId="26" xfId="0" applyNumberFormat="1" applyFont="1" applyFill="1" applyBorder="1" applyAlignment="1">
      <alignment horizontal="center" vertical="top" wrapText="1"/>
    </xf>
    <xf numFmtId="0" fontId="2" fillId="24" borderId="68" xfId="0" applyFont="1" applyFill="1" applyBorder="1" applyAlignment="1">
      <alignment horizontal="left" vertical="center" wrapText="1"/>
    </xf>
    <xf numFmtId="0" fontId="2" fillId="24" borderId="73" xfId="0" applyFont="1" applyFill="1" applyBorder="1" applyAlignment="1">
      <alignment horizontal="left" vertical="top" wrapText="1"/>
    </xf>
    <xf numFmtId="188" fontId="14" fillId="24" borderId="72" xfId="0" applyNumberFormat="1" applyFont="1" applyFill="1" applyBorder="1" applyAlignment="1" applyProtection="1">
      <alignment vertical="center"/>
      <protection/>
    </xf>
    <xf numFmtId="0" fontId="17" fillId="24" borderId="0" xfId="0" applyFont="1" applyFill="1" applyBorder="1" applyAlignment="1">
      <alignment horizontal="center" vertical="center"/>
    </xf>
    <xf numFmtId="188" fontId="9" fillId="0" borderId="72" xfId="0" applyNumberFormat="1" applyFont="1" applyFill="1" applyBorder="1" applyAlignment="1" applyProtection="1">
      <alignment vertical="center"/>
      <protection/>
    </xf>
    <xf numFmtId="0" fontId="7" fillId="24" borderId="58" xfId="0" applyFont="1" applyFill="1" applyBorder="1" applyAlignment="1">
      <alignment horizontal="right" vertical="center" wrapText="1"/>
    </xf>
    <xf numFmtId="0" fontId="7" fillId="24" borderId="58" xfId="0" applyFont="1" applyFill="1" applyBorder="1" applyAlignment="1" applyProtection="1">
      <alignment horizontal="right" vertical="center"/>
      <protection/>
    </xf>
    <xf numFmtId="188" fontId="9" fillId="0" borderId="35" xfId="0" applyNumberFormat="1" applyFont="1" applyFill="1" applyBorder="1" applyAlignment="1" applyProtection="1">
      <alignment vertical="center"/>
      <protection/>
    </xf>
    <xf numFmtId="188" fontId="9" fillId="0" borderId="59" xfId="0" applyNumberFormat="1" applyFont="1" applyFill="1" applyBorder="1" applyAlignment="1" applyProtection="1">
      <alignment vertical="center"/>
      <protection/>
    </xf>
    <xf numFmtId="49" fontId="2" fillId="24" borderId="56" xfId="0" applyNumberFormat="1" applyFont="1" applyFill="1" applyBorder="1" applyAlignment="1" applyProtection="1">
      <alignment horizontal="center" vertical="center"/>
      <protection/>
    </xf>
    <xf numFmtId="49" fontId="2" fillId="24" borderId="25" xfId="0" applyNumberFormat="1" applyFont="1" applyFill="1" applyBorder="1" applyAlignment="1" applyProtection="1">
      <alignment horizontal="center" vertical="center"/>
      <protection/>
    </xf>
    <xf numFmtId="188" fontId="2" fillId="24" borderId="43" xfId="0" applyNumberFormat="1" applyFont="1" applyFill="1" applyBorder="1" applyAlignment="1" applyProtection="1">
      <alignment vertical="center"/>
      <protection/>
    </xf>
    <xf numFmtId="49" fontId="2" fillId="24" borderId="25" xfId="0" applyNumberFormat="1" applyFont="1" applyFill="1" applyBorder="1" applyAlignment="1">
      <alignment horizontal="center" vertical="center" wrapText="1"/>
    </xf>
    <xf numFmtId="0" fontId="7" fillId="24" borderId="38" xfId="0" applyFont="1" applyFill="1" applyBorder="1" applyAlignment="1" applyProtection="1">
      <alignment horizontal="right" vertical="center" wrapText="1"/>
      <protection hidden="1"/>
    </xf>
    <xf numFmtId="0" fontId="7" fillId="24" borderId="60" xfId="0" applyFont="1" applyFill="1" applyBorder="1" applyAlignment="1" applyProtection="1">
      <alignment horizontal="right" vertical="center" wrapText="1"/>
      <protection hidden="1"/>
    </xf>
    <xf numFmtId="0" fontId="2" fillId="24" borderId="60" xfId="0" applyFont="1" applyFill="1" applyBorder="1" applyAlignment="1" applyProtection="1">
      <alignment horizontal="center" vertical="center" wrapText="1"/>
      <protection hidden="1"/>
    </xf>
    <xf numFmtId="188" fontId="2" fillId="24" borderId="60" xfId="0" applyNumberFormat="1" applyFont="1" applyFill="1" applyBorder="1" applyAlignment="1" applyProtection="1">
      <alignment horizontal="center" vertical="center" wrapText="1"/>
      <protection hidden="1"/>
    </xf>
    <xf numFmtId="191" fontId="7" fillId="24" borderId="60" xfId="0" applyNumberFormat="1" applyFont="1" applyFill="1" applyBorder="1" applyAlignment="1" applyProtection="1">
      <alignment horizontal="center" vertical="center"/>
      <protection hidden="1"/>
    </xf>
    <xf numFmtId="189" fontId="7" fillId="24" borderId="60" xfId="0" applyNumberFormat="1" applyFont="1" applyFill="1" applyBorder="1" applyAlignment="1" applyProtection="1">
      <alignment horizontal="center" vertical="center"/>
      <protection hidden="1"/>
    </xf>
    <xf numFmtId="194" fontId="7" fillId="24" borderId="60" xfId="0" applyNumberFormat="1" applyFont="1" applyFill="1" applyBorder="1" applyAlignment="1" applyProtection="1">
      <alignment horizontal="center" vertical="center"/>
      <protection hidden="1"/>
    </xf>
    <xf numFmtId="194" fontId="7" fillId="24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9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0" fillId="0" borderId="74" xfId="0" applyBorder="1" applyAlignment="1">
      <alignment vertical="center" wrapText="1"/>
    </xf>
    <xf numFmtId="0" fontId="0" fillId="0" borderId="133" xfId="0" applyBorder="1" applyAlignment="1">
      <alignment vertical="center" wrapText="1"/>
    </xf>
    <xf numFmtId="0" fontId="0" fillId="0" borderId="112" xfId="0" applyBorder="1" applyAlignment="1">
      <alignment vertical="center" wrapText="1"/>
    </xf>
    <xf numFmtId="0" fontId="12" fillId="0" borderId="0" xfId="53" applyFont="1" applyAlignment="1">
      <alignment wrapText="1"/>
      <protection/>
    </xf>
    <xf numFmtId="0" fontId="26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6" fillId="0" borderId="54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8" xfId="53" applyFont="1" applyBorder="1" applyAlignment="1">
      <alignment horizontal="center" vertical="center" wrapText="1"/>
      <protection/>
    </xf>
    <xf numFmtId="0" fontId="2" fillId="0" borderId="28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7" fillId="24" borderId="123" xfId="0" applyNumberFormat="1" applyFont="1" applyFill="1" applyBorder="1" applyAlignment="1">
      <alignment horizontal="left" vertical="center" wrapText="1"/>
    </xf>
    <xf numFmtId="0" fontId="7" fillId="24" borderId="56" xfId="0" applyFont="1" applyFill="1" applyBorder="1" applyAlignment="1">
      <alignment horizontal="left" vertical="center" wrapText="1"/>
    </xf>
    <xf numFmtId="0" fontId="7" fillId="24" borderId="51" xfId="0" applyFont="1" applyFill="1" applyBorder="1" applyAlignment="1">
      <alignment horizontal="center" vertical="center" wrapText="1"/>
    </xf>
    <xf numFmtId="189" fontId="10" fillId="24" borderId="75" xfId="0" applyNumberFormat="1" applyFont="1" applyFill="1" applyBorder="1" applyAlignment="1" applyProtection="1">
      <alignment horizontal="center" vertical="center"/>
      <protection/>
    </xf>
    <xf numFmtId="0" fontId="17" fillId="24" borderId="38" xfId="0" applyFont="1" applyFill="1" applyBorder="1" applyAlignment="1">
      <alignment horizontal="center" vertical="center"/>
    </xf>
    <xf numFmtId="0" fontId="17" fillId="24" borderId="30" xfId="0" applyFont="1" applyFill="1" applyBorder="1" applyAlignment="1">
      <alignment horizontal="center" vertical="center"/>
    </xf>
    <xf numFmtId="0" fontId="17" fillId="24" borderId="13" xfId="0" applyFont="1" applyFill="1" applyBorder="1" applyAlignment="1">
      <alignment horizontal="center" vertical="center"/>
    </xf>
    <xf numFmtId="1" fontId="17" fillId="24" borderId="59" xfId="0" applyNumberFormat="1" applyFont="1" applyFill="1" applyBorder="1" applyAlignment="1">
      <alignment horizontal="center" vertical="center"/>
    </xf>
    <xf numFmtId="1" fontId="17" fillId="24" borderId="49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/>
    </xf>
    <xf numFmtId="189" fontId="7" fillId="24" borderId="22" xfId="0" applyNumberFormat="1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>
      <alignment/>
    </xf>
    <xf numFmtId="0" fontId="21" fillId="24" borderId="75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76" xfId="0" applyFont="1" applyFill="1" applyBorder="1" applyAlignment="1">
      <alignment/>
    </xf>
    <xf numFmtId="0" fontId="6" fillId="0" borderId="134" xfId="0" applyFont="1" applyBorder="1" applyAlignment="1">
      <alignment horizontal="center" vertical="center" wrapText="1"/>
    </xf>
    <xf numFmtId="0" fontId="6" fillId="0" borderId="135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8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8" fillId="0" borderId="28" xfId="53" applyFont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37" xfId="56" applyFont="1" applyBorder="1" applyAlignment="1">
      <alignment horizontal="center" vertical="center"/>
      <protection/>
    </xf>
    <xf numFmtId="0" fontId="2" fillId="0" borderId="138" xfId="56" applyFont="1" applyBorder="1" applyAlignment="1">
      <alignment horizontal="center" vertical="center"/>
      <protection/>
    </xf>
    <xf numFmtId="0" fontId="2" fillId="0" borderId="80" xfId="56" applyFont="1" applyBorder="1" applyAlignment="1">
      <alignment horizontal="center" vertical="center"/>
      <protection/>
    </xf>
    <xf numFmtId="0" fontId="2" fillId="0" borderId="119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2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1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left" wrapText="1"/>
    </xf>
    <xf numFmtId="0" fontId="7" fillId="0" borderId="71" xfId="0" applyFont="1" applyBorder="1" applyAlignment="1">
      <alignment horizontal="center" wrapText="1"/>
    </xf>
    <xf numFmtId="0" fontId="18" fillId="0" borderId="71" xfId="0" applyFont="1" applyBorder="1" applyAlignment="1">
      <alignment wrapText="1"/>
    </xf>
    <xf numFmtId="0" fontId="37" fillId="0" borderId="0" xfId="0" applyFont="1" applyBorder="1" applyAlignment="1">
      <alignment horizontal="center"/>
    </xf>
    <xf numFmtId="0" fontId="15" fillId="0" borderId="139" xfId="0" applyFont="1" applyBorder="1" applyAlignment="1">
      <alignment horizontal="center" vertical="center" wrapText="1"/>
    </xf>
    <xf numFmtId="0" fontId="15" fillId="0" borderId="13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74" xfId="0" applyBorder="1" applyAlignment="1">
      <alignment wrapText="1"/>
    </xf>
    <xf numFmtId="0" fontId="0" fillId="0" borderId="83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0" xfId="0" applyAlignment="1">
      <alignment wrapText="1"/>
    </xf>
    <xf numFmtId="0" fontId="0" fillId="0" borderId="4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16" xfId="0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0" borderId="28" xfId="53" applyFont="1" applyBorder="1" applyAlignment="1">
      <alignment horizontal="center" vertical="center" wrapText="1"/>
      <protection/>
    </xf>
    <xf numFmtId="0" fontId="18" fillId="0" borderId="74" xfId="0" applyFont="1" applyBorder="1" applyAlignment="1">
      <alignment horizontal="center" vertical="center" wrapText="1"/>
    </xf>
    <xf numFmtId="0" fontId="18" fillId="0" borderId="83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83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6" fillId="0" borderId="140" xfId="0" applyFont="1" applyBorder="1" applyAlignment="1">
      <alignment horizontal="center" vertical="center" wrapText="1"/>
    </xf>
    <xf numFmtId="0" fontId="23" fillId="0" borderId="141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7" fillId="0" borderId="28" xfId="53" applyFont="1" applyBorder="1" applyAlignment="1">
      <alignment horizontal="center" vertical="center" wrapText="1"/>
      <protection/>
    </xf>
    <xf numFmtId="0" fontId="8" fillId="0" borderId="28" xfId="0" applyFont="1" applyBorder="1" applyAlignment="1">
      <alignment horizontal="center" vertical="center" wrapText="1"/>
    </xf>
    <xf numFmtId="0" fontId="8" fillId="0" borderId="17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8" fillId="0" borderId="74" xfId="0" applyFont="1" applyBorder="1" applyAlignment="1">
      <alignment vertical="center" wrapText="1"/>
    </xf>
    <xf numFmtId="0" fontId="18" fillId="0" borderId="83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5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66" fillId="0" borderId="17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8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17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74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0" borderId="142" xfId="0" applyFont="1" applyBorder="1" applyAlignment="1">
      <alignment horizontal="center" wrapText="1"/>
    </xf>
    <xf numFmtId="0" fontId="23" fillId="0" borderId="141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21" fillId="0" borderId="55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88" fontId="2" fillId="24" borderId="13" xfId="0" applyNumberFormat="1" applyFont="1" applyFill="1" applyBorder="1" applyAlignment="1" applyProtection="1">
      <alignment horizontal="center" vertical="center"/>
      <protection/>
    </xf>
    <xf numFmtId="188" fontId="7" fillId="24" borderId="38" xfId="0" applyNumberFormat="1" applyFont="1" applyFill="1" applyBorder="1" applyAlignment="1" applyProtection="1">
      <alignment horizontal="center" vertical="center"/>
      <protection/>
    </xf>
    <xf numFmtId="188" fontId="7" fillId="24" borderId="60" xfId="0" applyNumberFormat="1" applyFont="1" applyFill="1" applyBorder="1" applyAlignment="1" applyProtection="1">
      <alignment horizontal="center" vertical="center"/>
      <protection/>
    </xf>
    <xf numFmtId="0" fontId="21" fillId="24" borderId="60" xfId="0" applyFont="1" applyFill="1" applyBorder="1" applyAlignment="1">
      <alignment horizontal="center" vertical="center"/>
    </xf>
    <xf numFmtId="0" fontId="21" fillId="24" borderId="30" xfId="0" applyFont="1" applyFill="1" applyBorder="1" applyAlignment="1">
      <alignment horizontal="center" vertical="center"/>
    </xf>
    <xf numFmtId="0" fontId="7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>
      <alignment horizontal="right" vertical="center"/>
    </xf>
    <xf numFmtId="0" fontId="7" fillId="24" borderId="48" xfId="0" applyFont="1" applyFill="1" applyBorder="1" applyAlignment="1" applyProtection="1">
      <alignment horizontal="right" vertical="center"/>
      <protection/>
    </xf>
    <xf numFmtId="0" fontId="0" fillId="24" borderId="14" xfId="0" applyFont="1" applyFill="1" applyBorder="1" applyAlignment="1">
      <alignment horizontal="right" vertical="center"/>
    </xf>
    <xf numFmtId="0" fontId="0" fillId="24" borderId="27" xfId="0" applyFont="1" applyFill="1" applyBorder="1" applyAlignment="1">
      <alignment horizontal="right" vertical="center"/>
    </xf>
    <xf numFmtId="0" fontId="7" fillId="24" borderId="108" xfId="0" applyFont="1" applyFill="1" applyBorder="1" applyAlignment="1" applyProtection="1">
      <alignment horizontal="right" vertical="center"/>
      <protection/>
    </xf>
    <xf numFmtId="0" fontId="7" fillId="24" borderId="133" xfId="0" applyFont="1" applyFill="1" applyBorder="1" applyAlignment="1" applyProtection="1">
      <alignment horizontal="right" vertical="center"/>
      <protection/>
    </xf>
    <xf numFmtId="0" fontId="7" fillId="24" borderId="112" xfId="0" applyFont="1" applyFill="1" applyBorder="1" applyAlignment="1" applyProtection="1">
      <alignment horizontal="right" vertical="center"/>
      <protection/>
    </xf>
    <xf numFmtId="188" fontId="11" fillId="24" borderId="0" xfId="0" applyNumberFormat="1" applyFont="1" applyFill="1" applyBorder="1" applyAlignment="1" applyProtection="1">
      <alignment horizontal="left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11" fillId="0" borderId="6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90" fontId="2" fillId="24" borderId="0" xfId="0" applyNumberFormat="1" applyFont="1" applyFill="1" applyBorder="1" applyAlignment="1" applyProtection="1">
      <alignment horizontal="center" vertical="center"/>
      <protection/>
    </xf>
    <xf numFmtId="190" fontId="1" fillId="24" borderId="0" xfId="0" applyNumberFormat="1" applyFont="1" applyFill="1" applyAlignment="1">
      <alignment horizontal="center" vertical="center"/>
    </xf>
    <xf numFmtId="49" fontId="2" fillId="24" borderId="13" xfId="0" applyNumberFormat="1" applyFont="1" applyFill="1" applyBorder="1" applyAlignment="1">
      <alignment horizontal="right" vertical="center" wrapText="1"/>
    </xf>
    <xf numFmtId="0" fontId="7" fillId="24" borderId="38" xfId="0" applyFont="1" applyFill="1" applyBorder="1" applyAlignment="1">
      <alignment horizontal="right" vertical="center" wrapText="1"/>
    </xf>
    <xf numFmtId="0" fontId="7" fillId="24" borderId="60" xfId="0" applyFont="1" applyFill="1" applyBorder="1" applyAlignment="1">
      <alignment horizontal="right" vertical="center" wrapText="1"/>
    </xf>
    <xf numFmtId="0" fontId="7" fillId="24" borderId="14" xfId="0" applyFont="1" applyFill="1" applyBorder="1" applyAlignment="1" applyProtection="1">
      <alignment horizontal="right" vertical="center"/>
      <protection/>
    </xf>
    <xf numFmtId="0" fontId="7" fillId="24" borderId="27" xfId="0" applyFont="1" applyFill="1" applyBorder="1" applyAlignment="1" applyProtection="1">
      <alignment horizontal="right" vertical="center"/>
      <protection/>
    </xf>
    <xf numFmtId="0" fontId="7" fillId="24" borderId="93" xfId="0" applyFont="1" applyFill="1" applyBorder="1" applyAlignment="1">
      <alignment horizontal="right" vertical="center"/>
    </xf>
    <xf numFmtId="0" fontId="7" fillId="24" borderId="124" xfId="0" applyFont="1" applyFill="1" applyBorder="1" applyAlignment="1">
      <alignment horizontal="right" vertical="center"/>
    </xf>
    <xf numFmtId="0" fontId="7" fillId="24" borderId="53" xfId="0" applyFont="1" applyFill="1" applyBorder="1" applyAlignment="1">
      <alignment horizontal="right" vertical="center"/>
    </xf>
    <xf numFmtId="49" fontId="10" fillId="24" borderId="38" xfId="0" applyNumberFormat="1" applyFont="1" applyFill="1" applyBorder="1" applyAlignment="1">
      <alignment horizontal="center" vertical="center" wrapText="1"/>
    </xf>
    <xf numFmtId="49" fontId="10" fillId="24" borderId="60" xfId="0" applyNumberFormat="1" applyFont="1" applyFill="1" applyBorder="1" applyAlignment="1">
      <alignment horizontal="center" vertical="center" wrapText="1"/>
    </xf>
    <xf numFmtId="49" fontId="10" fillId="24" borderId="30" xfId="0" applyNumberFormat="1" applyFont="1" applyFill="1" applyBorder="1" applyAlignment="1">
      <alignment horizontal="center" vertical="center" wrapText="1"/>
    </xf>
    <xf numFmtId="190" fontId="7" fillId="24" borderId="18" xfId="0" applyNumberFormat="1" applyFont="1" applyFill="1" applyBorder="1" applyAlignment="1" applyProtection="1">
      <alignment horizontal="center" vertical="center" wrapText="1"/>
      <protection/>
    </xf>
    <xf numFmtId="190" fontId="21" fillId="24" borderId="55" xfId="0" applyNumberFormat="1" applyFont="1" applyFill="1" applyBorder="1" applyAlignment="1">
      <alignment horizontal="center" vertical="center" wrapText="1"/>
    </xf>
    <xf numFmtId="190" fontId="21" fillId="24" borderId="16" xfId="0" applyNumberFormat="1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right" vertical="center" wrapText="1"/>
    </xf>
    <xf numFmtId="190" fontId="7" fillId="24" borderId="15" xfId="0" applyNumberFormat="1" applyFont="1" applyFill="1" applyBorder="1" applyAlignment="1" applyProtection="1">
      <alignment horizontal="center" vertical="center" wrapText="1"/>
      <protection/>
    </xf>
    <xf numFmtId="190" fontId="16" fillId="24" borderId="15" xfId="0" applyNumberFormat="1" applyFont="1" applyFill="1" applyBorder="1" applyAlignment="1">
      <alignment horizontal="center" vertical="center"/>
    </xf>
    <xf numFmtId="190" fontId="7" fillId="24" borderId="15" xfId="0" applyNumberFormat="1" applyFont="1" applyFill="1" applyBorder="1" applyAlignment="1" applyProtection="1">
      <alignment horizontal="center" vertical="center"/>
      <protection/>
    </xf>
    <xf numFmtId="0" fontId="7" fillId="24" borderId="58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>
      <alignment horizontal="center" vertical="center" wrapText="1"/>
    </xf>
    <xf numFmtId="0" fontId="13" fillId="24" borderId="52" xfId="0" applyFont="1" applyFill="1" applyBorder="1" applyAlignment="1" applyProtection="1">
      <alignment horizontal="right" vertical="center" wrapText="1"/>
      <protection hidden="1"/>
    </xf>
    <xf numFmtId="0" fontId="13" fillId="24" borderId="32" xfId="0" applyFont="1" applyFill="1" applyBorder="1" applyAlignment="1" applyProtection="1">
      <alignment horizontal="right" vertical="center" wrapText="1"/>
      <protection hidden="1"/>
    </xf>
    <xf numFmtId="49" fontId="2" fillId="24" borderId="38" xfId="0" applyNumberFormat="1" applyFont="1" applyFill="1" applyBorder="1" applyAlignment="1">
      <alignment horizontal="right" vertical="center" wrapText="1"/>
    </xf>
    <xf numFmtId="49" fontId="7" fillId="24" borderId="13" xfId="0" applyNumberFormat="1" applyFont="1" applyFill="1" applyBorder="1" applyAlignment="1">
      <alignment horizontal="right" vertical="center" wrapText="1"/>
    </xf>
    <xf numFmtId="49" fontId="7" fillId="24" borderId="38" xfId="0" applyNumberFormat="1" applyFont="1" applyFill="1" applyBorder="1" applyAlignment="1">
      <alignment horizontal="right" vertical="center" wrapText="1"/>
    </xf>
    <xf numFmtId="0" fontId="7" fillId="24" borderId="31" xfId="0" applyFont="1" applyFill="1" applyBorder="1" applyAlignment="1" applyProtection="1">
      <alignment horizontal="right" vertical="center" wrapText="1"/>
      <protection hidden="1"/>
    </xf>
    <xf numFmtId="0" fontId="7" fillId="24" borderId="34" xfId="0" applyFont="1" applyFill="1" applyBorder="1" applyAlignment="1" applyProtection="1">
      <alignment horizontal="right" vertical="center" wrapText="1"/>
      <protection hidden="1"/>
    </xf>
    <xf numFmtId="0" fontId="8" fillId="24" borderId="29" xfId="0" applyFont="1" applyFill="1" applyBorder="1" applyAlignment="1" applyProtection="1">
      <alignment horizontal="center" vertical="center" wrapText="1"/>
      <protection hidden="1"/>
    </xf>
    <xf numFmtId="0" fontId="23" fillId="24" borderId="35" xfId="0" applyFont="1" applyFill="1" applyBorder="1" applyAlignment="1">
      <alignment horizontal="center" vertical="center" wrapText="1"/>
    </xf>
    <xf numFmtId="0" fontId="23" fillId="24" borderId="45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top" wrapText="1"/>
    </xf>
    <xf numFmtId="0" fontId="2" fillId="24" borderId="60" xfId="0" applyFont="1" applyFill="1" applyBorder="1" applyAlignment="1">
      <alignment horizontal="center" vertical="top" wrapText="1"/>
    </xf>
    <xf numFmtId="0" fontId="2" fillId="24" borderId="30" xfId="0" applyFont="1" applyFill="1" applyBorder="1" applyAlignment="1">
      <alignment horizontal="center" vertical="top" wrapText="1"/>
    </xf>
    <xf numFmtId="49" fontId="10" fillId="24" borderId="71" xfId="0" applyNumberFormat="1" applyFont="1" applyFill="1" applyBorder="1" applyAlignment="1">
      <alignment horizontal="center" vertical="center" wrapText="1"/>
    </xf>
    <xf numFmtId="49" fontId="7" fillId="24" borderId="30" xfId="0" applyNumberFormat="1" applyFont="1" applyFill="1" applyBorder="1" applyAlignment="1">
      <alignment horizontal="right" vertical="center" wrapText="1"/>
    </xf>
    <xf numFmtId="0" fontId="7" fillId="24" borderId="29" xfId="0" applyFont="1" applyFill="1" applyBorder="1" applyAlignment="1">
      <alignment horizontal="right" vertical="center" wrapText="1"/>
    </xf>
    <xf numFmtId="0" fontId="7" fillId="24" borderId="59" xfId="0" applyFont="1" applyFill="1" applyBorder="1" applyAlignment="1">
      <alignment horizontal="right" vertical="center" wrapText="1"/>
    </xf>
    <xf numFmtId="49" fontId="2" fillId="24" borderId="30" xfId="0" applyNumberFormat="1" applyFont="1" applyFill="1" applyBorder="1" applyAlignment="1">
      <alignment horizontal="right" vertical="center" wrapText="1"/>
    </xf>
    <xf numFmtId="0" fontId="7" fillId="24" borderId="30" xfId="0" applyFont="1" applyFill="1" applyBorder="1" applyAlignment="1">
      <alignment horizontal="right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 applyProtection="1">
      <alignment horizontal="right" vertical="center" wrapText="1"/>
      <protection hidden="1"/>
    </xf>
    <xf numFmtId="0" fontId="7" fillId="0" borderId="38" xfId="0" applyFont="1" applyFill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49" fontId="7" fillId="0" borderId="108" xfId="0" applyNumberFormat="1" applyFont="1" applyFill="1" applyBorder="1" applyAlignment="1" applyProtection="1">
      <alignment horizontal="center" vertical="center" wrapText="1"/>
      <protection/>
    </xf>
    <xf numFmtId="49" fontId="7" fillId="0" borderId="133" xfId="0" applyNumberFormat="1" applyFont="1" applyFill="1" applyBorder="1" applyAlignment="1" applyProtection="1">
      <alignment horizontal="center" vertical="center" wrapText="1"/>
      <protection/>
    </xf>
    <xf numFmtId="49" fontId="7" fillId="0" borderId="35" xfId="0" applyNumberFormat="1" applyFont="1" applyFill="1" applyBorder="1" applyAlignment="1" applyProtection="1">
      <alignment horizontal="center" vertical="center" wrapText="1"/>
      <protection/>
    </xf>
    <xf numFmtId="49" fontId="7" fillId="0" borderId="59" xfId="0" applyNumberFormat="1" applyFont="1" applyFill="1" applyBorder="1" applyAlignment="1" applyProtection="1">
      <alignment horizontal="center" vertical="center" wrapText="1"/>
      <protection/>
    </xf>
    <xf numFmtId="0" fontId="7" fillId="24" borderId="38" xfId="0" applyFont="1" applyFill="1" applyBorder="1" applyAlignment="1" applyProtection="1">
      <alignment horizontal="center" vertical="center" wrapText="1"/>
      <protection hidden="1"/>
    </xf>
    <xf numFmtId="0" fontId="18" fillId="24" borderId="60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188" fontId="7" fillId="24" borderId="30" xfId="0" applyNumberFormat="1" applyFont="1" applyFill="1" applyBorder="1" applyAlignment="1" applyProtection="1">
      <alignment horizontal="center" vertical="center"/>
      <protection/>
    </xf>
    <xf numFmtId="189" fontId="29" fillId="24" borderId="38" xfId="0" applyNumberFormat="1" applyFont="1" applyFill="1" applyBorder="1" applyAlignment="1" applyProtection="1">
      <alignment horizontal="center" vertical="center"/>
      <protection/>
    </xf>
    <xf numFmtId="189" fontId="29" fillId="24" borderId="60" xfId="0" applyNumberFormat="1" applyFont="1" applyFill="1" applyBorder="1" applyAlignment="1" applyProtection="1">
      <alignment horizontal="center" vertical="center"/>
      <protection/>
    </xf>
    <xf numFmtId="189" fontId="29" fillId="24" borderId="30" xfId="0" applyNumberFormat="1" applyFont="1" applyFill="1" applyBorder="1" applyAlignment="1" applyProtection="1">
      <alignment horizontal="center" vertical="center"/>
      <protection/>
    </xf>
    <xf numFmtId="0" fontId="2" fillId="24" borderId="52" xfId="0" applyFont="1" applyFill="1" applyBorder="1" applyAlignment="1">
      <alignment horizontal="center" vertical="top" wrapText="1"/>
    </xf>
    <xf numFmtId="0" fontId="2" fillId="24" borderId="116" xfId="0" applyFont="1" applyFill="1" applyBorder="1" applyAlignment="1">
      <alignment horizontal="center" vertical="top" wrapText="1"/>
    </xf>
    <xf numFmtId="0" fontId="29" fillId="24" borderId="38" xfId="0" applyFont="1" applyFill="1" applyBorder="1" applyAlignment="1">
      <alignment horizontal="center" vertical="center" wrapText="1"/>
    </xf>
    <xf numFmtId="0" fontId="29" fillId="24" borderId="60" xfId="0" applyFont="1" applyFill="1" applyBorder="1" applyAlignment="1">
      <alignment horizontal="center" vertical="center" wrapText="1"/>
    </xf>
    <xf numFmtId="0" fontId="23" fillId="24" borderId="60" xfId="0" applyFont="1" applyFill="1" applyBorder="1" applyAlignment="1">
      <alignment horizontal="center" vertical="center" wrapText="1"/>
    </xf>
    <xf numFmtId="0" fontId="23" fillId="24" borderId="30" xfId="0" applyFont="1" applyFill="1" applyBorder="1" applyAlignment="1">
      <alignment horizontal="center" vertical="center" wrapText="1"/>
    </xf>
    <xf numFmtId="188" fontId="8" fillId="24" borderId="38" xfId="0" applyNumberFormat="1" applyFont="1" applyFill="1" applyBorder="1" applyAlignment="1" applyProtection="1">
      <alignment horizontal="center" vertical="center"/>
      <protection/>
    </xf>
    <xf numFmtId="188" fontId="12" fillId="24" borderId="60" xfId="0" applyNumberFormat="1" applyFont="1" applyFill="1" applyBorder="1" applyAlignment="1" applyProtection="1">
      <alignment horizontal="center" vertical="center"/>
      <protection/>
    </xf>
    <xf numFmtId="0" fontId="0" fillId="24" borderId="60" xfId="0" applyFont="1" applyFill="1" applyBorder="1" applyAlignment="1">
      <alignment horizontal="center" vertical="center"/>
    </xf>
    <xf numFmtId="188" fontId="17" fillId="24" borderId="65" xfId="0" applyNumberFormat="1" applyFont="1" applyFill="1" applyBorder="1" applyAlignment="1" applyProtection="1">
      <alignment horizontal="center" vertical="center" textRotation="90" wrapText="1"/>
      <protection/>
    </xf>
    <xf numFmtId="0" fontId="0" fillId="24" borderId="43" xfId="0" applyFont="1" applyFill="1" applyBorder="1" applyAlignment="1">
      <alignment horizontal="center" vertical="center" textRotation="90" wrapText="1"/>
    </xf>
    <xf numFmtId="0" fontId="0" fillId="24" borderId="49" xfId="0" applyFont="1" applyFill="1" applyBorder="1" applyAlignment="1">
      <alignment horizontal="center" vertical="center" textRotation="90" wrapText="1"/>
    </xf>
    <xf numFmtId="188" fontId="17" fillId="24" borderId="70" xfId="0" applyNumberFormat="1" applyFont="1" applyFill="1" applyBorder="1" applyAlignment="1" applyProtection="1">
      <alignment horizontal="center" vertical="center" wrapText="1"/>
      <protection/>
    </xf>
    <xf numFmtId="188" fontId="17" fillId="24" borderId="71" xfId="0" applyNumberFormat="1" applyFont="1" applyFill="1" applyBorder="1" applyAlignment="1" applyProtection="1">
      <alignment horizontal="center" vertical="center" wrapText="1"/>
      <protection/>
    </xf>
    <xf numFmtId="0" fontId="21" fillId="24" borderId="71" xfId="0" applyFont="1" applyFill="1" applyBorder="1" applyAlignment="1">
      <alignment horizontal="center" vertical="center" wrapText="1"/>
    </xf>
    <xf numFmtId="0" fontId="21" fillId="24" borderId="91" xfId="0" applyFont="1" applyFill="1" applyBorder="1" applyAlignment="1">
      <alignment horizontal="center" vertical="center" wrapText="1"/>
    </xf>
    <xf numFmtId="188" fontId="17" fillId="24" borderId="29" xfId="0" applyNumberFormat="1" applyFont="1" applyFill="1" applyBorder="1" applyAlignment="1" applyProtection="1">
      <alignment horizontal="center" vertical="center" wrapText="1"/>
      <protection/>
    </xf>
    <xf numFmtId="188" fontId="17" fillId="24" borderId="35" xfId="0" applyNumberFormat="1" applyFont="1" applyFill="1" applyBorder="1" applyAlignment="1" applyProtection="1">
      <alignment horizontal="center" vertical="center" wrapText="1"/>
      <protection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59" xfId="0" applyFont="1" applyFill="1" applyBorder="1" applyAlignment="1">
      <alignment horizontal="center" vertical="center" wrapText="1"/>
    </xf>
    <xf numFmtId="49" fontId="17" fillId="24" borderId="65" xfId="0" applyNumberFormat="1" applyFont="1" applyFill="1" applyBorder="1" applyAlignment="1" applyProtection="1">
      <alignment horizontal="center" textRotation="90" wrapText="1"/>
      <protection/>
    </xf>
    <xf numFmtId="49" fontId="0" fillId="24" borderId="43" xfId="0" applyNumberFormat="1" applyFont="1" applyFill="1" applyBorder="1" applyAlignment="1">
      <alignment horizontal="center" textRotation="90" wrapText="1"/>
    </xf>
    <xf numFmtId="49" fontId="0" fillId="24" borderId="49" xfId="0" applyNumberFormat="1" applyFont="1" applyFill="1" applyBorder="1" applyAlignment="1">
      <alignment horizontal="center" textRotation="90" wrapText="1"/>
    </xf>
    <xf numFmtId="188" fontId="17" fillId="24" borderId="13" xfId="0" applyNumberFormat="1" applyFont="1" applyFill="1" applyBorder="1" applyAlignment="1" applyProtection="1">
      <alignment horizontal="center" vertical="center" textRotation="90" wrapText="1"/>
      <protection/>
    </xf>
    <xf numFmtId="188" fontId="17" fillId="24" borderId="38" xfId="0" applyNumberFormat="1" applyFont="1" applyFill="1" applyBorder="1" applyAlignment="1" applyProtection="1">
      <alignment horizontal="center" vertical="center" wrapText="1"/>
      <protection/>
    </xf>
    <xf numFmtId="0" fontId="0" fillId="24" borderId="60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71" xfId="0" applyFont="1" applyFill="1" applyBorder="1" applyAlignment="1">
      <alignment horizontal="center" vertical="center" wrapText="1"/>
    </xf>
    <xf numFmtId="0" fontId="0" fillId="24" borderId="143" xfId="0" applyFont="1" applyFill="1" applyBorder="1" applyAlignment="1">
      <alignment horizontal="center" vertical="center" wrapText="1"/>
    </xf>
    <xf numFmtId="0" fontId="17" fillId="24" borderId="13" xfId="0" applyNumberFormat="1" applyFont="1" applyFill="1" applyBorder="1" applyAlignment="1" applyProtection="1">
      <alignment horizontal="center" vertical="center" textRotation="90"/>
      <protection/>
    </xf>
    <xf numFmtId="188" fontId="17" fillId="24" borderId="13" xfId="0" applyNumberFormat="1" applyFont="1" applyFill="1" applyBorder="1" applyAlignment="1" applyProtection="1">
      <alignment horizontal="center" vertical="center" wrapText="1"/>
      <protection/>
    </xf>
    <xf numFmtId="188" fontId="17" fillId="24" borderId="13" xfId="0" applyNumberFormat="1" applyFont="1" applyFill="1" applyBorder="1" applyAlignment="1" applyProtection="1">
      <alignment horizontal="center" vertical="center"/>
      <protection/>
    </xf>
    <xf numFmtId="188" fontId="17" fillId="24" borderId="43" xfId="0" applyNumberFormat="1" applyFont="1" applyFill="1" applyBorder="1" applyAlignment="1" applyProtection="1">
      <alignment horizontal="center" vertical="center" textRotation="90" wrapText="1"/>
      <protection/>
    </xf>
    <xf numFmtId="188" fontId="17" fillId="24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17" fillId="24" borderId="38" xfId="0" applyNumberFormat="1" applyFont="1" applyFill="1" applyBorder="1" applyAlignment="1" applyProtection="1">
      <alignment horizontal="center" vertical="center"/>
      <protection/>
    </xf>
    <xf numFmtId="188" fontId="17" fillId="24" borderId="60" xfId="0" applyNumberFormat="1" applyFont="1" applyFill="1" applyBorder="1" applyAlignment="1" applyProtection="1">
      <alignment horizontal="center" vertical="center"/>
      <protection/>
    </xf>
    <xf numFmtId="188" fontId="17" fillId="24" borderId="30" xfId="0" applyNumberFormat="1" applyFont="1" applyFill="1" applyBorder="1" applyAlignment="1" applyProtection="1">
      <alignment horizontal="center" vertical="center"/>
      <protection/>
    </xf>
    <xf numFmtId="0" fontId="9" fillId="24" borderId="0" xfId="0" applyFont="1" applyFill="1" applyBorder="1" applyAlignment="1">
      <alignment horizontal="center" wrapText="1"/>
    </xf>
    <xf numFmtId="49" fontId="7" fillId="24" borderId="58" xfId="0" applyNumberFormat="1" applyFont="1" applyFill="1" applyBorder="1" applyAlignment="1">
      <alignment horizontal="center" vertical="center" wrapText="1"/>
    </xf>
    <xf numFmtId="49" fontId="7" fillId="24" borderId="0" xfId="0" applyNumberFormat="1" applyFont="1" applyFill="1" applyBorder="1" applyAlignment="1">
      <alignment horizontal="center" vertical="center" wrapText="1"/>
    </xf>
    <xf numFmtId="14" fontId="8" fillId="24" borderId="38" xfId="0" applyNumberFormat="1" applyFont="1" applyFill="1" applyBorder="1" applyAlignment="1">
      <alignment horizontal="center" vertical="top" wrapText="1"/>
    </xf>
    <xf numFmtId="14" fontId="8" fillId="24" borderId="60" xfId="0" applyNumberFormat="1" applyFont="1" applyFill="1" applyBorder="1" applyAlignment="1">
      <alignment horizontal="center" vertical="top" wrapText="1"/>
    </xf>
    <xf numFmtId="14" fontId="8" fillId="24" borderId="30" xfId="0" applyNumberFormat="1" applyFont="1" applyFill="1" applyBorder="1" applyAlignment="1">
      <alignment horizontal="center" vertical="top" wrapText="1"/>
    </xf>
    <xf numFmtId="0" fontId="2" fillId="24" borderId="38" xfId="0" applyFont="1" applyFill="1" applyBorder="1" applyAlignment="1">
      <alignment horizontal="left" vertical="top" wrapText="1"/>
    </xf>
    <xf numFmtId="0" fontId="0" fillId="24" borderId="60" xfId="0" applyFont="1" applyFill="1" applyBorder="1" applyAlignment="1">
      <alignment wrapText="1"/>
    </xf>
    <xf numFmtId="0" fontId="0" fillId="24" borderId="30" xfId="0" applyFont="1" applyFill="1" applyBorder="1" applyAlignment="1">
      <alignment wrapText="1"/>
    </xf>
    <xf numFmtId="0" fontId="8" fillId="24" borderId="38" xfId="0" applyFont="1" applyFill="1" applyBorder="1" applyAlignment="1">
      <alignment horizontal="center" vertical="top" wrapText="1"/>
    </xf>
    <xf numFmtId="0" fontId="70" fillId="24" borderId="60" xfId="0" applyFont="1" applyFill="1" applyBorder="1" applyAlignment="1">
      <alignment horizontal="center" wrapText="1"/>
    </xf>
    <xf numFmtId="49" fontId="10" fillId="24" borderId="48" xfId="0" applyNumberFormat="1" applyFont="1" applyFill="1" applyBorder="1" applyAlignment="1">
      <alignment horizontal="center" vertical="top" wrapText="1"/>
    </xf>
    <xf numFmtId="0" fontId="28" fillId="24" borderId="14" xfId="0" applyFont="1" applyFill="1" applyBorder="1" applyAlignment="1">
      <alignment horizontal="center" wrapText="1"/>
    </xf>
    <xf numFmtId="0" fontId="28" fillId="24" borderId="12" xfId="0" applyFont="1" applyFill="1" applyBorder="1" applyAlignment="1">
      <alignment horizontal="center" wrapText="1"/>
    </xf>
    <xf numFmtId="0" fontId="10" fillId="24" borderId="29" xfId="0" applyFont="1" applyFill="1" applyBorder="1" applyAlignment="1">
      <alignment horizontal="center" vertical="center" wrapText="1"/>
    </xf>
    <xf numFmtId="0" fontId="10" fillId="24" borderId="35" xfId="0" applyFont="1" applyFill="1" applyBorder="1" applyAlignment="1">
      <alignment horizontal="center" vertical="center" wrapText="1"/>
    </xf>
    <xf numFmtId="0" fontId="10" fillId="24" borderId="59" xfId="0" applyFont="1" applyFill="1" applyBorder="1" applyAlignment="1">
      <alignment horizontal="center" vertical="center" wrapText="1"/>
    </xf>
    <xf numFmtId="49" fontId="7" fillId="24" borderId="48" xfId="0" applyNumberFormat="1" applyFont="1" applyFill="1" applyBorder="1" applyAlignment="1">
      <alignment horizontal="center" vertical="top" wrapText="1"/>
    </xf>
    <xf numFmtId="0" fontId="18" fillId="24" borderId="74" xfId="0" applyFont="1" applyFill="1" applyBorder="1" applyAlignment="1">
      <alignment horizontal="center" wrapText="1"/>
    </xf>
    <xf numFmtId="0" fontId="18" fillId="24" borderId="14" xfId="0" applyFont="1" applyFill="1" applyBorder="1" applyAlignment="1">
      <alignment horizontal="center" wrapText="1"/>
    </xf>
    <xf numFmtId="0" fontId="18" fillId="24" borderId="12" xfId="0" applyFont="1" applyFill="1" applyBorder="1" applyAlignment="1">
      <alignment horizontal="center" wrapText="1"/>
    </xf>
    <xf numFmtId="0" fontId="7" fillId="24" borderId="55" xfId="0" applyFont="1" applyFill="1" applyBorder="1" applyAlignment="1" applyProtection="1">
      <alignment horizontal="right" vertical="center"/>
      <protection/>
    </xf>
    <xf numFmtId="0" fontId="0" fillId="24" borderId="55" xfId="0" applyFont="1" applyFill="1" applyBorder="1" applyAlignment="1">
      <alignment horizontal="right" vertical="center"/>
    </xf>
    <xf numFmtId="0" fontId="7" fillId="24" borderId="0" xfId="0" applyFont="1" applyFill="1" applyBorder="1" applyAlignment="1" applyProtection="1">
      <alignment horizontal="right" vertical="center" wrapText="1"/>
      <protection/>
    </xf>
    <xf numFmtId="0" fontId="0" fillId="24" borderId="0" xfId="0" applyFont="1" applyFill="1" applyAlignment="1">
      <alignment horizontal="right" vertical="center" wrapText="1"/>
    </xf>
    <xf numFmtId="0" fontId="7" fillId="24" borderId="55" xfId="0" applyFont="1" applyFill="1" applyBorder="1" applyAlignment="1" applyProtection="1">
      <alignment horizontal="right" vertical="center" wrapText="1"/>
      <protection/>
    </xf>
    <xf numFmtId="0" fontId="0" fillId="24" borderId="55" xfId="0" applyFont="1" applyFill="1" applyBorder="1" applyAlignment="1">
      <alignment horizontal="right" vertical="center" wrapText="1"/>
    </xf>
    <xf numFmtId="0" fontId="0" fillId="24" borderId="0" xfId="0" applyFont="1" applyFill="1" applyAlignment="1">
      <alignment horizontal="right" vertical="center"/>
    </xf>
    <xf numFmtId="194" fontId="9" fillId="24" borderId="0" xfId="0" applyNumberFormat="1" applyFont="1" applyFill="1" applyBorder="1" applyAlignment="1">
      <alignment horizontal="left" wrapText="1"/>
    </xf>
    <xf numFmtId="0" fontId="0" fillId="24" borderId="0" xfId="0" applyFont="1" applyFill="1" applyBorder="1" applyAlignment="1">
      <alignment horizontal="left" wrapText="1"/>
    </xf>
    <xf numFmtId="0" fontId="32" fillId="24" borderId="60" xfId="0" applyFont="1" applyFill="1" applyBorder="1" applyAlignment="1">
      <alignment horizontal="center" vertical="center" wrapText="1"/>
    </xf>
    <xf numFmtId="0" fontId="20" fillId="24" borderId="60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190" fontId="21" fillId="24" borderId="15" xfId="0" applyNumberFormat="1" applyFont="1" applyFill="1" applyBorder="1" applyAlignment="1">
      <alignment horizontal="center" vertical="center" wrapText="1"/>
    </xf>
    <xf numFmtId="194" fontId="2" fillId="24" borderId="0" xfId="0" applyNumberFormat="1" applyFont="1" applyFill="1" applyBorder="1" applyAlignment="1" applyProtection="1">
      <alignment horizontal="center" vertical="center" wrapText="1"/>
      <protection/>
    </xf>
    <xf numFmtId="194" fontId="0" fillId="24" borderId="0" xfId="0" applyNumberFormat="1" applyFont="1" applyFill="1" applyBorder="1" applyAlignment="1">
      <alignment horizontal="center" vertical="center" wrapText="1"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7" fillId="0" borderId="38" xfId="0" applyNumberFormat="1" applyFont="1" applyFill="1" applyBorder="1" applyAlignment="1" applyProtection="1">
      <alignment horizontal="center" vertical="center"/>
      <protection/>
    </xf>
    <xf numFmtId="188" fontId="7" fillId="0" borderId="60" xfId="0" applyNumberFormat="1" applyFont="1" applyFill="1" applyBorder="1" applyAlignment="1" applyProtection="1">
      <alignment horizontal="center" vertical="center"/>
      <protection/>
    </xf>
    <xf numFmtId="0" fontId="21" fillId="0" borderId="6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194" fontId="9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7" fillId="0" borderId="55" xfId="0" applyFont="1" applyBorder="1" applyAlignment="1" applyProtection="1">
      <alignment horizontal="right" vertical="center" wrapText="1"/>
      <protection/>
    </xf>
    <xf numFmtId="0" fontId="0" fillId="0" borderId="55" xfId="0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7" fillId="0" borderId="55" xfId="0" applyFont="1" applyBorder="1" applyAlignment="1" applyProtection="1">
      <alignment horizontal="right" vertical="center"/>
      <protection/>
    </xf>
    <xf numFmtId="0" fontId="0" fillId="0" borderId="5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90" fontId="31" fillId="24" borderId="15" xfId="0" applyNumberFormat="1" applyFont="1" applyFill="1" applyBorder="1" applyAlignment="1" applyProtection="1">
      <alignment horizontal="center" vertical="center"/>
      <protection/>
    </xf>
    <xf numFmtId="190" fontId="68" fillId="24" borderId="15" xfId="0" applyNumberFormat="1" applyFont="1" applyFill="1" applyBorder="1" applyAlignment="1">
      <alignment horizontal="center" vertical="center"/>
    </xf>
    <xf numFmtId="188" fontId="11" fillId="0" borderId="0" xfId="0" applyNumberFormat="1" applyFont="1" applyFill="1" applyBorder="1" applyAlignment="1" applyProtection="1">
      <alignment horizontal="left"/>
      <protection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90" fontId="1" fillId="0" borderId="0" xfId="0" applyNumberFormat="1" applyFont="1" applyAlignment="1">
      <alignment horizontal="center" vertical="center"/>
    </xf>
    <xf numFmtId="194" fontId="14" fillId="0" borderId="0" xfId="0" applyNumberFormat="1" applyFont="1" applyFill="1" applyBorder="1" applyAlignment="1" applyProtection="1">
      <alignment horizontal="center" vertical="center" wrapText="1"/>
      <protection/>
    </xf>
    <xf numFmtId="194" fontId="69" fillId="0" borderId="0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 applyProtection="1">
      <alignment horizontal="right" vertical="center"/>
      <protection/>
    </xf>
    <xf numFmtId="0" fontId="0" fillId="0" borderId="1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7" fillId="0" borderId="14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right" vertical="center"/>
      <protection/>
    </xf>
    <xf numFmtId="0" fontId="7" fillId="0" borderId="108" xfId="0" applyFont="1" applyBorder="1" applyAlignment="1" applyProtection="1">
      <alignment horizontal="right" vertical="center"/>
      <protection/>
    </xf>
    <xf numFmtId="0" fontId="7" fillId="0" borderId="133" xfId="0" applyFont="1" applyBorder="1" applyAlignment="1" applyProtection="1">
      <alignment horizontal="right" vertical="center"/>
      <protection/>
    </xf>
    <xf numFmtId="0" fontId="7" fillId="0" borderId="112" xfId="0" applyFont="1" applyBorder="1" applyAlignment="1" applyProtection="1">
      <alignment horizontal="right" vertical="center"/>
      <protection/>
    </xf>
    <xf numFmtId="190" fontId="7" fillId="0" borderId="15" xfId="0" applyNumberFormat="1" applyFont="1" applyFill="1" applyBorder="1" applyAlignment="1" applyProtection="1">
      <alignment horizontal="center" vertical="center" wrapText="1"/>
      <protection/>
    </xf>
    <xf numFmtId="190" fontId="16" fillId="0" borderId="15" xfId="0" applyNumberFormat="1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93" xfId="0" applyFont="1" applyFill="1" applyBorder="1" applyAlignment="1">
      <alignment horizontal="right" vertical="center"/>
    </xf>
    <xf numFmtId="0" fontId="7" fillId="0" borderId="124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48" xfId="0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right" vertical="center"/>
      <protection/>
    </xf>
    <xf numFmtId="0" fontId="7" fillId="0" borderId="108" xfId="0" applyFont="1" applyFill="1" applyBorder="1" applyAlignment="1" applyProtection="1">
      <alignment horizontal="right" vertical="center"/>
      <protection/>
    </xf>
    <xf numFmtId="0" fontId="7" fillId="0" borderId="133" xfId="0" applyFont="1" applyFill="1" applyBorder="1" applyAlignment="1" applyProtection="1">
      <alignment horizontal="right" vertical="center"/>
      <protection/>
    </xf>
    <xf numFmtId="0" fontId="7" fillId="0" borderId="112" xfId="0" applyFont="1" applyFill="1" applyBorder="1" applyAlignment="1" applyProtection="1">
      <alignment horizontal="right" vertical="center"/>
      <protection/>
    </xf>
    <xf numFmtId="190" fontId="31" fillId="0" borderId="15" xfId="0" applyNumberFormat="1" applyFont="1" applyFill="1" applyBorder="1" applyAlignment="1" applyProtection="1">
      <alignment horizontal="center" vertical="center" wrapText="1"/>
      <protection/>
    </xf>
    <xf numFmtId="190" fontId="67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1" fillId="0" borderId="48" xfId="0" applyFont="1" applyBorder="1" applyAlignment="1" applyProtection="1">
      <alignment horizontal="right" vertical="center"/>
      <protection/>
    </xf>
    <xf numFmtId="0" fontId="31" fillId="0" borderId="14" xfId="0" applyFont="1" applyBorder="1" applyAlignment="1" applyProtection="1">
      <alignment horizontal="right" vertical="center"/>
      <protection/>
    </xf>
    <xf numFmtId="0" fontId="31" fillId="0" borderId="27" xfId="0" applyFont="1" applyBorder="1" applyAlignment="1" applyProtection="1">
      <alignment horizontal="right" vertical="center"/>
      <protection/>
    </xf>
    <xf numFmtId="0" fontId="31" fillId="0" borderId="108" xfId="0" applyFont="1" applyBorder="1" applyAlignment="1" applyProtection="1">
      <alignment horizontal="right" vertical="center"/>
      <protection/>
    </xf>
    <xf numFmtId="0" fontId="31" fillId="0" borderId="133" xfId="0" applyFont="1" applyBorder="1" applyAlignment="1" applyProtection="1">
      <alignment horizontal="right" vertical="center"/>
      <protection/>
    </xf>
    <xf numFmtId="0" fontId="31" fillId="0" borderId="112" xfId="0" applyFont="1" applyBorder="1" applyAlignment="1" applyProtection="1">
      <alignment horizontal="right" vertical="center"/>
      <protection/>
    </xf>
    <xf numFmtId="190" fontId="31" fillId="0" borderId="17" xfId="0" applyNumberFormat="1" applyFont="1" applyFill="1" applyBorder="1" applyAlignment="1" applyProtection="1">
      <alignment horizontal="center" vertical="center" wrapText="1"/>
      <protection/>
    </xf>
    <xf numFmtId="190" fontId="21" fillId="0" borderId="14" xfId="0" applyNumberFormat="1" applyFont="1" applyBorder="1" applyAlignment="1">
      <alignment horizontal="center" vertical="center" wrapText="1"/>
    </xf>
    <xf numFmtId="190" fontId="21" fillId="0" borderId="12" xfId="0" applyNumberFormat="1" applyFont="1" applyBorder="1" applyAlignment="1">
      <alignment horizontal="center" vertical="center" wrapText="1"/>
    </xf>
    <xf numFmtId="190" fontId="31" fillId="24" borderId="17" xfId="0" applyNumberFormat="1" applyFont="1" applyFill="1" applyBorder="1" applyAlignment="1" applyProtection="1">
      <alignment horizontal="center" vertical="center" wrapText="1"/>
      <protection/>
    </xf>
    <xf numFmtId="190" fontId="67" fillId="24" borderId="14" xfId="0" applyNumberFormat="1" applyFont="1" applyFill="1" applyBorder="1" applyAlignment="1">
      <alignment horizontal="center" vertical="center" wrapText="1"/>
    </xf>
    <xf numFmtId="190" fontId="67" fillId="24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93" xfId="0" applyFont="1" applyBorder="1" applyAlignment="1">
      <alignment horizontal="right" vertical="center"/>
    </xf>
    <xf numFmtId="0" fontId="31" fillId="0" borderId="124" xfId="0" applyFont="1" applyBorder="1" applyAlignment="1">
      <alignment horizontal="right" vertical="center"/>
    </xf>
    <xf numFmtId="0" fontId="31" fillId="0" borderId="53" xfId="0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right" vertical="center" wrapText="1"/>
    </xf>
    <xf numFmtId="0" fontId="7" fillId="0" borderId="60" xfId="0" applyFont="1" applyFill="1" applyBorder="1" applyAlignment="1">
      <alignment horizontal="right" vertical="center" wrapText="1"/>
    </xf>
    <xf numFmtId="49" fontId="2" fillId="0" borderId="38" xfId="0" applyNumberFormat="1" applyFont="1" applyFill="1" applyBorder="1" applyAlignment="1">
      <alignment horizontal="right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right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 vertical="center" wrapText="1"/>
    </xf>
    <xf numFmtId="49" fontId="10" fillId="0" borderId="71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14" fillId="0" borderId="38" xfId="0" applyFont="1" applyFill="1" applyBorder="1" applyAlignment="1">
      <alignment horizontal="center" vertical="top" wrapText="1"/>
    </xf>
    <xf numFmtId="0" fontId="14" fillId="0" borderId="60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49" fontId="10" fillId="0" borderId="64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59" xfId="0" applyFont="1" applyBorder="1" applyAlignment="1">
      <alignment horizontal="right" vertical="center" wrapText="1"/>
    </xf>
    <xf numFmtId="0" fontId="7" fillId="0" borderId="144" xfId="0" applyFont="1" applyFill="1" applyBorder="1" applyAlignment="1">
      <alignment horizontal="left" vertical="center" wrapText="1"/>
    </xf>
    <xf numFmtId="0" fontId="7" fillId="0" borderId="145" xfId="0" applyFont="1" applyFill="1" applyBorder="1" applyAlignment="1">
      <alignment horizontal="left" vertical="center" wrapText="1"/>
    </xf>
    <xf numFmtId="49" fontId="7" fillId="24" borderId="13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1" fontId="7" fillId="24" borderId="38" xfId="0" applyNumberFormat="1" applyFont="1" applyFill="1" applyBorder="1" applyAlignment="1">
      <alignment horizontal="center" vertical="center" wrapText="1"/>
    </xf>
    <xf numFmtId="0" fontId="13" fillId="0" borderId="52" xfId="0" applyFont="1" applyFill="1" applyBorder="1" applyAlignment="1" applyProtection="1">
      <alignment horizontal="right" vertical="center" wrapText="1"/>
      <protection hidden="1"/>
    </xf>
    <xf numFmtId="0" fontId="13" fillId="0" borderId="32" xfId="0" applyFont="1" applyFill="1" applyBorder="1" applyAlignment="1" applyProtection="1">
      <alignment horizontal="right" vertical="center" wrapText="1"/>
      <protection hidden="1"/>
    </xf>
    <xf numFmtId="0" fontId="7" fillId="0" borderId="31" xfId="0" applyFont="1" applyFill="1" applyBorder="1" applyAlignment="1" applyProtection="1">
      <alignment horizontal="right" vertical="center" wrapText="1"/>
      <protection hidden="1"/>
    </xf>
    <xf numFmtId="0" fontId="7" fillId="0" borderId="34" xfId="0" applyFont="1" applyFill="1" applyBorder="1" applyAlignment="1" applyProtection="1">
      <alignment horizontal="right" vertical="center" wrapText="1"/>
      <protection hidden="1"/>
    </xf>
    <xf numFmtId="0" fontId="7" fillId="0" borderId="75" xfId="0" applyFont="1" applyFill="1" applyBorder="1" applyAlignment="1" applyProtection="1">
      <alignment horizontal="center" vertical="center" wrapText="1"/>
      <protection hidden="1"/>
    </xf>
    <xf numFmtId="0" fontId="0" fillId="0" borderId="133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7" fillId="0" borderId="37" xfId="0" applyFont="1" applyFill="1" applyBorder="1" applyAlignment="1" applyProtection="1">
      <alignment horizontal="right" vertical="center" wrapText="1"/>
      <protection hidden="1"/>
    </xf>
    <xf numFmtId="0" fontId="7" fillId="0" borderId="38" xfId="0" applyFont="1" applyFill="1" applyBorder="1" applyAlignment="1">
      <alignment horizontal="center" vertical="top" wrapText="1"/>
    </xf>
    <xf numFmtId="0" fontId="21" fillId="0" borderId="60" xfId="0" applyFont="1" applyBorder="1" applyAlignment="1">
      <alignment horizontal="center" wrapText="1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14" fontId="7" fillId="0" borderId="70" xfId="0" applyNumberFormat="1" applyFont="1" applyFill="1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91" xfId="0" applyBorder="1" applyAlignment="1">
      <alignment horizontal="center" vertical="top" wrapText="1"/>
    </xf>
    <xf numFmtId="14" fontId="7" fillId="0" borderId="38" xfId="0" applyNumberFormat="1" applyFont="1" applyFill="1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2" fillId="0" borderId="38" xfId="0" applyFont="1" applyFill="1" applyBorder="1" applyAlignment="1">
      <alignment horizontal="left" vertical="top" wrapText="1"/>
    </xf>
    <xf numFmtId="0" fontId="0" fillId="0" borderId="60" xfId="0" applyBorder="1" applyAlignment="1">
      <alignment wrapText="1"/>
    </xf>
    <xf numFmtId="0" fontId="0" fillId="0" borderId="30" xfId="0" applyBorder="1" applyAlignment="1">
      <alignment wrapText="1"/>
    </xf>
    <xf numFmtId="0" fontId="10" fillId="0" borderId="93" xfId="0" applyFont="1" applyFill="1" applyBorder="1" applyAlignment="1">
      <alignment horizontal="center" vertical="top" wrapText="1"/>
    </xf>
    <xf numFmtId="0" fontId="10" fillId="0" borderId="124" xfId="0" applyFont="1" applyFill="1" applyBorder="1" applyAlignment="1">
      <alignment horizontal="center" vertical="top" wrapText="1"/>
    </xf>
    <xf numFmtId="0" fontId="10" fillId="0" borderId="53" xfId="0" applyFont="1" applyFill="1" applyBorder="1" applyAlignment="1">
      <alignment horizontal="center" vertical="top" wrapText="1"/>
    </xf>
    <xf numFmtId="14" fontId="7" fillId="0" borderId="60" xfId="0" applyNumberFormat="1" applyFont="1" applyFill="1" applyBorder="1" applyAlignment="1">
      <alignment horizontal="center" vertical="top" wrapText="1"/>
    </xf>
    <xf numFmtId="14" fontId="7" fillId="0" borderId="3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right" vertical="center" wrapText="1"/>
    </xf>
    <xf numFmtId="49" fontId="7" fillId="0" borderId="38" xfId="0" applyNumberFormat="1" applyFont="1" applyFill="1" applyBorder="1" applyAlignment="1">
      <alignment horizontal="right" vertical="center" wrapText="1"/>
    </xf>
    <xf numFmtId="0" fontId="7" fillId="0" borderId="38" xfId="0" applyFont="1" applyFill="1" applyBorder="1" applyAlignment="1" applyProtection="1">
      <alignment horizontal="center" vertical="center" wrapText="1"/>
      <protection hidden="1"/>
    </xf>
    <xf numFmtId="0" fontId="18" fillId="0" borderId="6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vertical="top" wrapText="1"/>
    </xf>
    <xf numFmtId="0" fontId="18" fillId="0" borderId="74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center" wrapText="1"/>
    </xf>
    <xf numFmtId="49" fontId="7" fillId="0" borderId="30" xfId="0" applyNumberFormat="1" applyFont="1" applyFill="1" applyBorder="1" applyAlignment="1">
      <alignment horizontal="right" vertical="center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116" xfId="0" applyFont="1" applyFill="1" applyBorder="1" applyAlignment="1">
      <alignment horizontal="center" vertical="top" wrapText="1"/>
    </xf>
    <xf numFmtId="0" fontId="29" fillId="0" borderId="38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188" fontId="7" fillId="0" borderId="30" xfId="0" applyNumberFormat="1" applyFont="1" applyFill="1" applyBorder="1" applyAlignment="1" applyProtection="1">
      <alignment horizontal="center" vertical="center"/>
      <protection/>
    </xf>
    <xf numFmtId="189" fontId="29" fillId="0" borderId="38" xfId="0" applyNumberFormat="1" applyFont="1" applyFill="1" applyBorder="1" applyAlignment="1" applyProtection="1">
      <alignment horizontal="center" vertical="center"/>
      <protection/>
    </xf>
    <xf numFmtId="189" fontId="29" fillId="0" borderId="60" xfId="0" applyNumberFormat="1" applyFont="1" applyFill="1" applyBorder="1" applyAlignment="1" applyProtection="1">
      <alignment horizontal="center" vertical="center"/>
      <protection/>
    </xf>
    <xf numFmtId="189" fontId="29" fillId="0" borderId="30" xfId="0" applyNumberFormat="1" applyFont="1" applyFill="1" applyBorder="1" applyAlignment="1" applyProtection="1">
      <alignment horizontal="center" vertical="center"/>
      <protection/>
    </xf>
    <xf numFmtId="188" fontId="17" fillId="0" borderId="6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49" fontId="17" fillId="0" borderId="65" xfId="0" applyNumberFormat="1" applyFont="1" applyFill="1" applyBorder="1" applyAlignment="1" applyProtection="1">
      <alignment horizontal="center" textRotation="90" wrapText="1"/>
      <protection/>
    </xf>
    <xf numFmtId="49" fontId="0" fillId="0" borderId="43" xfId="0" applyNumberFormat="1" applyBorder="1" applyAlignment="1">
      <alignment horizontal="center" textRotation="90" wrapText="1"/>
    </xf>
    <xf numFmtId="49" fontId="0" fillId="0" borderId="49" xfId="0" applyNumberFormat="1" applyBorder="1" applyAlignment="1">
      <alignment horizontal="center" textRotation="90" wrapText="1"/>
    </xf>
    <xf numFmtId="188" fontId="17" fillId="0" borderId="38" xfId="0" applyNumberFormat="1" applyFont="1" applyFill="1" applyBorder="1" applyAlignment="1" applyProtection="1">
      <alignment horizontal="center" vertical="center"/>
      <protection/>
    </xf>
    <xf numFmtId="188" fontId="17" fillId="0" borderId="60" xfId="0" applyNumberFormat="1" applyFont="1" applyFill="1" applyBorder="1" applyAlignment="1" applyProtection="1">
      <alignment horizontal="center" vertical="center"/>
      <protection/>
    </xf>
    <xf numFmtId="188" fontId="17" fillId="0" borderId="30" xfId="0" applyNumberFormat="1" applyFont="1" applyFill="1" applyBorder="1" applyAlignment="1" applyProtection="1">
      <alignment horizontal="center" vertical="center"/>
      <protection/>
    </xf>
    <xf numFmtId="188" fontId="17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8" fontId="17" fillId="0" borderId="38" xfId="0" applyNumberFormat="1" applyFont="1" applyFill="1" applyBorder="1" applyAlignment="1" applyProtection="1">
      <alignment horizontal="center" vertical="center" wrapText="1"/>
      <protection/>
    </xf>
    <xf numFmtId="188" fontId="8" fillId="0" borderId="116" xfId="0" applyNumberFormat="1" applyFont="1" applyFill="1" applyBorder="1" applyAlignment="1" applyProtection="1">
      <alignment horizontal="center" vertical="center"/>
      <protection/>
    </xf>
    <xf numFmtId="188" fontId="12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17" fillId="0" borderId="13" xfId="0" applyNumberFormat="1" applyFont="1" applyFill="1" applyBorder="1" applyAlignment="1" applyProtection="1">
      <alignment horizontal="center" vertical="center" textRotation="90"/>
      <protection/>
    </xf>
    <xf numFmtId="188" fontId="17" fillId="0" borderId="13" xfId="0" applyNumberFormat="1" applyFont="1" applyFill="1" applyBorder="1" applyAlignment="1" applyProtection="1">
      <alignment horizontal="center" vertical="center"/>
      <protection/>
    </xf>
    <xf numFmtId="188" fontId="17" fillId="0" borderId="70" xfId="0" applyNumberFormat="1" applyFont="1" applyFill="1" applyBorder="1" applyAlignment="1" applyProtection="1">
      <alignment horizontal="center" vertical="center" wrapText="1"/>
      <protection/>
    </xf>
    <xf numFmtId="188" fontId="17" fillId="0" borderId="71" xfId="0" applyNumberFormat="1" applyFont="1" applyFill="1" applyBorder="1" applyAlignment="1" applyProtection="1">
      <alignment horizontal="center" vertical="center" wrapText="1"/>
      <protection/>
    </xf>
    <xf numFmtId="0" fontId="21" fillId="0" borderId="71" xfId="0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 wrapText="1"/>
    </xf>
    <xf numFmtId="188" fontId="17" fillId="0" borderId="29" xfId="0" applyNumberFormat="1" applyFont="1" applyFill="1" applyBorder="1" applyAlignment="1" applyProtection="1">
      <alignment horizontal="center" vertical="center" wrapText="1"/>
      <protection/>
    </xf>
    <xf numFmtId="188" fontId="17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188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188" fontId="17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8" fontId="17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8" fillId="0" borderId="35" xfId="0" applyNumberFormat="1" applyFont="1" applyFill="1" applyBorder="1" applyAlignment="1" applyProtection="1">
      <alignment horizontal="center" vertical="center"/>
      <protection/>
    </xf>
    <xf numFmtId="0" fontId="17" fillId="0" borderId="65" xfId="0" applyNumberFormat="1" applyFont="1" applyFill="1" applyBorder="1" applyAlignment="1" applyProtection="1">
      <alignment horizontal="center" vertical="center" textRotation="90"/>
      <protection/>
    </xf>
    <xf numFmtId="0" fontId="17" fillId="0" borderId="43" xfId="0" applyNumberFormat="1" applyFont="1" applyFill="1" applyBorder="1" applyAlignment="1" applyProtection="1">
      <alignment horizontal="center" vertical="center" textRotation="90"/>
      <protection/>
    </xf>
    <xf numFmtId="0" fontId="17" fillId="0" borderId="49" xfId="0" applyNumberFormat="1" applyFont="1" applyFill="1" applyBorder="1" applyAlignment="1" applyProtection="1">
      <alignment horizontal="center" vertical="center" textRotation="90"/>
      <protection/>
    </xf>
    <xf numFmtId="188" fontId="17" fillId="0" borderId="65" xfId="0" applyNumberFormat="1" applyFont="1" applyFill="1" applyBorder="1" applyAlignment="1" applyProtection="1">
      <alignment horizontal="center" vertical="center"/>
      <protection/>
    </xf>
    <xf numFmtId="188" fontId="17" fillId="0" borderId="43" xfId="0" applyNumberFormat="1" applyFont="1" applyFill="1" applyBorder="1" applyAlignment="1" applyProtection="1">
      <alignment horizontal="center" vertical="center"/>
      <protection/>
    </xf>
    <xf numFmtId="188" fontId="17" fillId="0" borderId="49" xfId="0" applyNumberFormat="1" applyFont="1" applyFill="1" applyBorder="1" applyAlignment="1" applyProtection="1">
      <alignment horizontal="center" vertical="center"/>
      <protection/>
    </xf>
    <xf numFmtId="188" fontId="17" fillId="0" borderId="91" xfId="0" applyNumberFormat="1" applyFont="1" applyFill="1" applyBorder="1" applyAlignment="1" applyProtection="1">
      <alignment horizontal="center" vertical="center" wrapText="1"/>
      <protection/>
    </xf>
    <xf numFmtId="188" fontId="17" fillId="0" borderId="59" xfId="0" applyNumberFormat="1" applyFont="1" applyFill="1" applyBorder="1" applyAlignment="1" applyProtection="1">
      <alignment horizontal="center" vertical="center" wrapText="1"/>
      <protection/>
    </xf>
    <xf numFmtId="188" fontId="17" fillId="0" borderId="60" xfId="0" applyNumberFormat="1" applyFont="1" applyFill="1" applyBorder="1" applyAlignment="1" applyProtection="1">
      <alignment horizontal="center" vertical="center" wrapText="1"/>
      <protection/>
    </xf>
    <xf numFmtId="188" fontId="17" fillId="0" borderId="30" xfId="0" applyNumberFormat="1" applyFont="1" applyFill="1" applyBorder="1" applyAlignment="1" applyProtection="1">
      <alignment horizontal="center" vertical="center" wrapText="1"/>
      <protection/>
    </xf>
    <xf numFmtId="188" fontId="17" fillId="0" borderId="41" xfId="0" applyNumberFormat="1" applyFont="1" applyFill="1" applyBorder="1" applyAlignment="1" applyProtection="1">
      <alignment horizontal="center" vertical="center" wrapText="1"/>
      <protection/>
    </xf>
    <xf numFmtId="188" fontId="2" fillId="0" borderId="38" xfId="0" applyNumberFormat="1" applyFont="1" applyFill="1" applyBorder="1" applyAlignment="1" applyProtection="1">
      <alignment horizontal="center" vertical="center"/>
      <protection/>
    </xf>
    <xf numFmtId="188" fontId="2" fillId="0" borderId="60" xfId="0" applyNumberFormat="1" applyFont="1" applyFill="1" applyBorder="1" applyAlignment="1" applyProtection="1">
      <alignment horizontal="center" vertical="center"/>
      <protection/>
    </xf>
    <xf numFmtId="188" fontId="2" fillId="0" borderId="30" xfId="0" applyNumberFormat="1" applyFont="1" applyFill="1" applyBorder="1" applyAlignment="1" applyProtection="1">
      <alignment horizontal="center" vertical="center"/>
      <protection/>
    </xf>
    <xf numFmtId="49" fontId="17" fillId="0" borderId="43" xfId="0" applyNumberFormat="1" applyFont="1" applyFill="1" applyBorder="1" applyAlignment="1" applyProtection="1">
      <alignment horizontal="center" textRotation="90" wrapText="1"/>
      <protection/>
    </xf>
    <xf numFmtId="49" fontId="17" fillId="0" borderId="49" xfId="0" applyNumberFormat="1" applyFont="1" applyFill="1" applyBorder="1" applyAlignment="1" applyProtection="1">
      <alignment horizontal="center" textRotation="90" wrapText="1"/>
      <protection/>
    </xf>
    <xf numFmtId="0" fontId="2" fillId="0" borderId="108" xfId="0" applyFont="1" applyFill="1" applyBorder="1" applyAlignment="1">
      <alignment horizontal="center" vertical="top" wrapText="1"/>
    </xf>
    <xf numFmtId="0" fontId="2" fillId="0" borderId="112" xfId="0" applyFont="1" applyFill="1" applyBorder="1" applyAlignment="1">
      <alignment horizontal="center" vertical="top" wrapText="1"/>
    </xf>
    <xf numFmtId="0" fontId="29" fillId="0" borderId="30" xfId="0" applyFont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57" xfId="0" applyFont="1" applyBorder="1" applyAlignment="1">
      <alignment horizontal="center" vertical="center" wrapText="1"/>
    </xf>
    <xf numFmtId="0" fontId="7" fillId="0" borderId="12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7" fillId="0" borderId="75" xfId="0" applyNumberFormat="1" applyFont="1" applyFill="1" applyBorder="1" applyAlignment="1">
      <alignment horizontal="center" vertical="top" wrapText="1"/>
    </xf>
    <xf numFmtId="49" fontId="7" fillId="0" borderId="133" xfId="0" applyNumberFormat="1" applyFont="1" applyFill="1" applyBorder="1" applyAlignment="1">
      <alignment horizontal="center" vertical="top" wrapText="1"/>
    </xf>
    <xf numFmtId="49" fontId="7" fillId="0" borderId="77" xfId="0" applyNumberFormat="1" applyFont="1" applyFill="1" applyBorder="1" applyAlignment="1">
      <alignment horizontal="center" vertical="top" wrapText="1"/>
    </xf>
    <xf numFmtId="49" fontId="7" fillId="0" borderId="41" xfId="0" applyNumberFormat="1" applyFont="1" applyFill="1" applyBorder="1" applyAlignment="1">
      <alignment horizontal="right" vertical="center" wrapText="1"/>
    </xf>
    <xf numFmtId="0" fontId="10" fillId="0" borderId="38" xfId="0" applyFont="1" applyFill="1" applyBorder="1" applyAlignment="1">
      <alignment horizontal="center" vertical="top" wrapText="1"/>
    </xf>
    <xf numFmtId="0" fontId="10" fillId="0" borderId="60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14" fontId="7" fillId="0" borderId="71" xfId="0" applyNumberFormat="1" applyFont="1" applyFill="1" applyBorder="1" applyAlignment="1">
      <alignment horizontal="center" vertical="top" wrapText="1"/>
    </xf>
    <xf numFmtId="14" fontId="7" fillId="0" borderId="91" xfId="0" applyNumberFormat="1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7" fillId="0" borderId="60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1" fontId="7" fillId="24" borderId="60" xfId="0" applyNumberFormat="1" applyFont="1" applyFill="1" applyBorder="1" applyAlignment="1">
      <alignment horizontal="center" vertical="center" wrapText="1"/>
    </xf>
    <xf numFmtId="1" fontId="7" fillId="24" borderId="30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 applyProtection="1">
      <alignment horizontal="right" vertical="center" wrapText="1"/>
      <protection hidden="1"/>
    </xf>
    <xf numFmtId="0" fontId="7" fillId="0" borderId="30" xfId="0" applyFont="1" applyFill="1" applyBorder="1" applyAlignment="1" applyProtection="1">
      <alignment horizontal="right" vertical="center" wrapText="1"/>
      <protection hidden="1"/>
    </xf>
    <xf numFmtId="0" fontId="13" fillId="0" borderId="38" xfId="0" applyFont="1" applyFill="1" applyBorder="1" applyAlignment="1" applyProtection="1">
      <alignment horizontal="right" vertical="center" wrapText="1"/>
      <protection hidden="1"/>
    </xf>
    <xf numFmtId="0" fontId="13" fillId="0" borderId="30" xfId="0" applyFont="1" applyFill="1" applyBorder="1" applyAlignment="1" applyProtection="1">
      <alignment horizontal="right" vertical="center" wrapText="1"/>
      <protection hidden="1"/>
    </xf>
    <xf numFmtId="0" fontId="7" fillId="0" borderId="133" xfId="0" applyFont="1" applyFill="1" applyBorder="1" applyAlignment="1" applyProtection="1">
      <alignment horizontal="center" vertical="center" wrapText="1"/>
      <protection hidden="1"/>
    </xf>
    <xf numFmtId="0" fontId="7" fillId="0" borderId="77" xfId="0" applyFont="1" applyFill="1" applyBorder="1" applyAlignment="1" applyProtection="1">
      <alignment horizontal="center" vertical="center" wrapText="1"/>
      <protection hidden="1"/>
    </xf>
    <xf numFmtId="0" fontId="7" fillId="0" borderId="146" xfId="0" applyFont="1" applyFill="1" applyBorder="1" applyAlignment="1">
      <alignment horizontal="left" vertical="center" wrapText="1"/>
    </xf>
    <xf numFmtId="0" fontId="7" fillId="0" borderId="147" xfId="0" applyFont="1" applyFill="1" applyBorder="1" applyAlignment="1">
      <alignment horizontal="left" vertical="center" wrapText="1"/>
    </xf>
    <xf numFmtId="0" fontId="7" fillId="0" borderId="148" xfId="0" applyFont="1" applyFill="1" applyBorder="1" applyAlignment="1">
      <alignment horizontal="left" vertical="center" wrapText="1"/>
    </xf>
    <xf numFmtId="0" fontId="7" fillId="0" borderId="126" xfId="0" applyFont="1" applyFill="1" applyBorder="1" applyAlignment="1">
      <alignment horizontal="left" vertical="center" wrapText="1"/>
    </xf>
    <xf numFmtId="49" fontId="7" fillId="24" borderId="38" xfId="0" applyNumberFormat="1" applyFont="1" applyFill="1" applyBorder="1" applyAlignment="1">
      <alignment horizontal="center" vertical="center" wrapText="1"/>
    </xf>
    <xf numFmtId="49" fontId="7" fillId="24" borderId="60" xfId="0" applyNumberFormat="1" applyFont="1" applyFill="1" applyBorder="1" applyAlignment="1">
      <alignment horizontal="center" vertical="center" wrapText="1"/>
    </xf>
    <xf numFmtId="49" fontId="7" fillId="24" borderId="30" xfId="0" applyNumberFormat="1" applyFont="1" applyFill="1" applyBorder="1" applyAlignment="1">
      <alignment horizontal="center" vertical="center" wrapText="1"/>
    </xf>
    <xf numFmtId="0" fontId="7" fillId="0" borderId="108" xfId="0" applyFont="1" applyBorder="1" applyAlignment="1">
      <alignment horizontal="right" vertical="center" wrapText="1"/>
    </xf>
    <xf numFmtId="0" fontId="7" fillId="0" borderId="112" xfId="0" applyFont="1" applyBorder="1" applyAlignment="1">
      <alignment horizontal="right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right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190" fontId="31" fillId="0" borderId="14" xfId="0" applyNumberFormat="1" applyFont="1" applyFill="1" applyBorder="1" applyAlignment="1" applyProtection="1">
      <alignment horizontal="center" vertical="center" wrapText="1"/>
      <protection/>
    </xf>
    <xf numFmtId="190" fontId="31" fillId="0" borderId="12" xfId="0" applyNumberFormat="1" applyFont="1" applyFill="1" applyBorder="1" applyAlignment="1" applyProtection="1">
      <alignment horizontal="center" vertical="center" wrapText="1"/>
      <protection/>
    </xf>
    <xf numFmtId="190" fontId="31" fillId="24" borderId="14" xfId="0" applyNumberFormat="1" applyFont="1" applyFill="1" applyBorder="1" applyAlignment="1" applyProtection="1">
      <alignment horizontal="center" vertical="center" wrapText="1"/>
      <protection/>
    </xf>
    <xf numFmtId="190" fontId="31" fillId="24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Plan_TM_11_12_бакалавр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view="pageBreakPreview" zoomScale="80" zoomScaleNormal="50" zoomScaleSheetLayoutView="80" zoomScalePageLayoutView="0" workbookViewId="0" topLeftCell="A1">
      <selection activeCell="AP13" sqref="AP13:BE13"/>
    </sheetView>
  </sheetViews>
  <sheetFormatPr defaultColWidth="3.25390625" defaultRowHeight="12.75"/>
  <cols>
    <col min="1" max="1" width="13.125" style="1" customWidth="1"/>
    <col min="2" max="2" width="4.375" style="1" customWidth="1"/>
    <col min="3" max="8" width="3.25390625" style="1" customWidth="1"/>
    <col min="9" max="9" width="4.375" style="1" customWidth="1"/>
    <col min="10" max="13" width="3.25390625" style="1" customWidth="1"/>
    <col min="14" max="14" width="4.25390625" style="1" customWidth="1"/>
    <col min="15" max="15" width="5.875" style="1" customWidth="1"/>
    <col min="16" max="16" width="6.75390625" style="1" customWidth="1"/>
    <col min="17" max="17" width="4.375" style="1" customWidth="1"/>
    <col min="18" max="18" width="4.125" style="1" customWidth="1"/>
    <col min="19" max="23" width="3.25390625" style="1" customWidth="1"/>
    <col min="24" max="24" width="4.625" style="1" customWidth="1"/>
    <col min="25" max="25" width="3.25390625" style="1" customWidth="1"/>
    <col min="26" max="26" width="4.125" style="1" customWidth="1"/>
    <col min="27" max="27" width="4.375" style="1" customWidth="1"/>
    <col min="28" max="28" width="3.25390625" style="1" customWidth="1"/>
    <col min="29" max="30" width="4.75390625" style="1" customWidth="1"/>
    <col min="31" max="31" width="4.25390625" style="1" customWidth="1"/>
    <col min="32" max="32" width="5.25390625" style="1" customWidth="1"/>
    <col min="33" max="33" width="5.875" style="1" customWidth="1"/>
    <col min="34" max="34" width="5.375" style="1" customWidth="1"/>
    <col min="35" max="35" width="6.25390625" style="1" customWidth="1"/>
    <col min="36" max="37" width="5.875" style="1" customWidth="1"/>
    <col min="38" max="39" width="5.25390625" style="1" customWidth="1"/>
    <col min="40" max="40" width="5.125" style="1" customWidth="1"/>
    <col min="41" max="42" width="4.625" style="1" customWidth="1"/>
    <col min="43" max="43" width="4.25390625" style="1" customWidth="1"/>
    <col min="44" max="44" width="4.875" style="1" customWidth="1"/>
    <col min="45" max="45" width="3.75390625" style="1" customWidth="1"/>
    <col min="46" max="48" width="3.25390625" style="1" customWidth="1"/>
    <col min="49" max="49" width="4.125" style="1" customWidth="1"/>
    <col min="50" max="50" width="3.25390625" style="1" customWidth="1"/>
    <col min="51" max="51" width="4.625" style="1" customWidth="1"/>
    <col min="52" max="53" width="3.25390625" style="1" customWidth="1"/>
    <col min="54" max="55" width="4.625" style="1" customWidth="1"/>
    <col min="56" max="56" width="4.875" style="1" customWidth="1"/>
    <col min="57" max="57" width="5.75390625" style="1" customWidth="1"/>
    <col min="58" max="16384" width="3.25390625" style="1" customWidth="1"/>
  </cols>
  <sheetData>
    <row r="1" spans="1:57" ht="20.25">
      <c r="A1" s="2618" t="s">
        <v>471</v>
      </c>
      <c r="B1" s="2618"/>
      <c r="C1" s="2618"/>
      <c r="D1" s="2618"/>
      <c r="E1" s="2618"/>
      <c r="F1" s="2618"/>
      <c r="G1" s="2618"/>
      <c r="H1" s="2618"/>
      <c r="I1" s="2618"/>
      <c r="J1" s="2618"/>
      <c r="K1" s="2618"/>
      <c r="L1" s="2618"/>
      <c r="M1" s="2618"/>
      <c r="N1" s="2618"/>
      <c r="O1" s="2618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2628" t="s">
        <v>466</v>
      </c>
      <c r="AQ1" s="2628"/>
      <c r="AR1" s="2628"/>
      <c r="AS1" s="2628"/>
      <c r="AT1" s="2628"/>
      <c r="AU1" s="2628"/>
      <c r="AV1" s="2628"/>
      <c r="AW1" s="2628"/>
      <c r="AX1" s="2628"/>
      <c r="AY1" s="2628"/>
      <c r="AZ1" s="2628"/>
      <c r="BA1" s="2628"/>
      <c r="BB1" s="2628"/>
      <c r="BC1" s="2628"/>
      <c r="BD1" s="2628"/>
      <c r="BE1" s="2628"/>
    </row>
    <row r="2" spans="1:57" ht="20.25" customHeight="1">
      <c r="A2" s="2618" t="s">
        <v>472</v>
      </c>
      <c r="B2" s="2618"/>
      <c r="C2" s="2618"/>
      <c r="D2" s="2618"/>
      <c r="E2" s="2618"/>
      <c r="F2" s="2618"/>
      <c r="G2" s="2618"/>
      <c r="H2" s="2618"/>
      <c r="I2" s="2618"/>
      <c r="J2" s="2618"/>
      <c r="K2" s="2618"/>
      <c r="L2" s="2618"/>
      <c r="M2" s="2618"/>
      <c r="N2" s="2618"/>
      <c r="O2" s="2618"/>
      <c r="P2" s="2621"/>
      <c r="Q2" s="2621"/>
      <c r="R2" s="2621"/>
      <c r="S2" s="2621"/>
      <c r="T2" s="2621"/>
      <c r="U2" s="2621"/>
      <c r="V2" s="2621"/>
      <c r="W2" s="2621"/>
      <c r="X2" s="2621"/>
      <c r="Y2" s="2621"/>
      <c r="Z2" s="2621"/>
      <c r="AA2" s="2621"/>
      <c r="AB2" s="2621"/>
      <c r="AC2" s="2621"/>
      <c r="AD2" s="2621"/>
      <c r="AE2" s="2621"/>
      <c r="AF2" s="2621"/>
      <c r="AG2" s="2621"/>
      <c r="AH2" s="2621"/>
      <c r="AI2" s="2621"/>
      <c r="AJ2" s="2621"/>
      <c r="AK2" s="2621"/>
      <c r="AL2" s="2621"/>
      <c r="AM2" s="2621"/>
      <c r="AN2" s="2621"/>
      <c r="AO2" s="2621"/>
      <c r="AP2" s="2628"/>
      <c r="AQ2" s="2628"/>
      <c r="AR2" s="2628"/>
      <c r="AS2" s="2628"/>
      <c r="AT2" s="2628"/>
      <c r="AU2" s="2628"/>
      <c r="AV2" s="2628"/>
      <c r="AW2" s="2628"/>
      <c r="AX2" s="2628"/>
      <c r="AY2" s="2628"/>
      <c r="AZ2" s="2628"/>
      <c r="BA2" s="2628"/>
      <c r="BB2" s="2628"/>
      <c r="BC2" s="2628"/>
      <c r="BD2" s="2628"/>
      <c r="BE2" s="2628"/>
    </row>
    <row r="3" spans="1:41" ht="22.5" customHeight="1">
      <c r="A3" s="2618" t="s">
        <v>523</v>
      </c>
      <c r="B3" s="2618"/>
      <c r="C3" s="2618"/>
      <c r="D3" s="2618"/>
      <c r="E3" s="2618"/>
      <c r="F3" s="2618"/>
      <c r="G3" s="2618"/>
      <c r="H3" s="2618"/>
      <c r="I3" s="2618"/>
      <c r="J3" s="2618"/>
      <c r="K3" s="2618"/>
      <c r="L3" s="2618"/>
      <c r="M3" s="2618"/>
      <c r="N3" s="2618"/>
      <c r="O3" s="2618"/>
      <c r="P3" s="2619" t="s">
        <v>80</v>
      </c>
      <c r="Q3" s="2619"/>
      <c r="R3" s="2619"/>
      <c r="S3" s="2619"/>
      <c r="T3" s="2619"/>
      <c r="U3" s="2619"/>
      <c r="V3" s="2619"/>
      <c r="W3" s="2619"/>
      <c r="X3" s="2619"/>
      <c r="Y3" s="2619"/>
      <c r="Z3" s="2619"/>
      <c r="AA3" s="2619"/>
      <c r="AB3" s="2619"/>
      <c r="AC3" s="2619"/>
      <c r="AD3" s="2619"/>
      <c r="AE3" s="2619"/>
      <c r="AF3" s="2619"/>
      <c r="AG3" s="2619"/>
      <c r="AH3" s="2619"/>
      <c r="AI3" s="2619"/>
      <c r="AJ3" s="2619"/>
      <c r="AK3" s="2619"/>
      <c r="AL3" s="2619"/>
      <c r="AM3" s="2619"/>
      <c r="AN3" s="2619"/>
      <c r="AO3" s="2619"/>
    </row>
    <row r="4" spans="1:57" ht="23.25" customHeight="1">
      <c r="A4" s="2631" t="s">
        <v>524</v>
      </c>
      <c r="B4" s="2631"/>
      <c r="C4" s="2631"/>
      <c r="D4" s="2631"/>
      <c r="E4" s="2631"/>
      <c r="F4" s="2631"/>
      <c r="G4" s="2631"/>
      <c r="H4" s="2631"/>
      <c r="I4" s="2631"/>
      <c r="J4" s="2631"/>
      <c r="K4" s="2631"/>
      <c r="L4" s="2631"/>
      <c r="M4" s="2631"/>
      <c r="N4" s="2631"/>
      <c r="O4" s="2631"/>
      <c r="P4" s="2622" t="s">
        <v>16</v>
      </c>
      <c r="Q4" s="2622"/>
      <c r="R4" s="2622"/>
      <c r="S4" s="2622"/>
      <c r="T4" s="2622"/>
      <c r="U4" s="2622"/>
      <c r="V4" s="2622"/>
      <c r="W4" s="2622"/>
      <c r="X4" s="2622"/>
      <c r="Y4" s="2622"/>
      <c r="Z4" s="2622"/>
      <c r="AA4" s="2622"/>
      <c r="AB4" s="2622"/>
      <c r="AC4" s="2622"/>
      <c r="AD4" s="2622"/>
      <c r="AE4" s="2622"/>
      <c r="AF4" s="2622"/>
      <c r="AG4" s="2622"/>
      <c r="AH4" s="2622"/>
      <c r="AI4" s="2622"/>
      <c r="AJ4" s="2622"/>
      <c r="AK4" s="2622"/>
      <c r="AL4" s="2622"/>
      <c r="AM4" s="2622"/>
      <c r="AN4" s="2622"/>
      <c r="AO4" s="2622"/>
      <c r="AP4" s="2628" t="s">
        <v>117</v>
      </c>
      <c r="AQ4" s="2628"/>
      <c r="AR4" s="2628"/>
      <c r="AS4" s="2628"/>
      <c r="AT4" s="2628"/>
      <c r="AU4" s="2628"/>
      <c r="AV4" s="2628"/>
      <c r="AW4" s="2628"/>
      <c r="AX4" s="2628"/>
      <c r="AY4" s="2628"/>
      <c r="AZ4" s="2628"/>
      <c r="BA4" s="2628"/>
      <c r="BB4" s="2628"/>
      <c r="BC4" s="2628"/>
      <c r="BD4" s="2628"/>
      <c r="BE4" s="2628"/>
    </row>
    <row r="5" spans="1:57" ht="31.5" customHeight="1">
      <c r="A5" s="1385"/>
      <c r="B5" s="1385"/>
      <c r="C5" s="1385"/>
      <c r="D5" s="1385"/>
      <c r="E5" s="1385"/>
      <c r="F5" s="1385"/>
      <c r="G5" s="1385"/>
      <c r="H5" s="1385"/>
      <c r="I5" s="1385"/>
      <c r="J5" s="1385"/>
      <c r="K5" s="1385"/>
      <c r="L5" s="1385"/>
      <c r="M5" s="1385"/>
      <c r="N5" s="1385"/>
      <c r="O5" s="1385"/>
      <c r="P5" s="2622"/>
      <c r="Q5" s="2622"/>
      <c r="R5" s="2622"/>
      <c r="S5" s="2622"/>
      <c r="T5" s="2622"/>
      <c r="U5" s="2622"/>
      <c r="V5" s="2622"/>
      <c r="W5" s="2622"/>
      <c r="X5" s="2622"/>
      <c r="Y5" s="2622"/>
      <c r="Z5" s="2622"/>
      <c r="AA5" s="2622"/>
      <c r="AB5" s="2622"/>
      <c r="AC5" s="2622"/>
      <c r="AD5" s="2622"/>
      <c r="AE5" s="2622"/>
      <c r="AF5" s="2622"/>
      <c r="AG5" s="2622"/>
      <c r="AH5" s="2622"/>
      <c r="AI5" s="2622"/>
      <c r="AJ5" s="2622"/>
      <c r="AK5" s="2622"/>
      <c r="AL5" s="2622"/>
      <c r="AM5" s="2622"/>
      <c r="AN5" s="2622"/>
      <c r="AO5" s="2622"/>
      <c r="AP5" s="2617" t="s">
        <v>467</v>
      </c>
      <c r="AQ5" s="2617"/>
      <c r="AR5" s="2617"/>
      <c r="AS5" s="2617"/>
      <c r="AT5" s="2617"/>
      <c r="AU5" s="2617"/>
      <c r="AV5" s="2617"/>
      <c r="AW5" s="2617"/>
      <c r="AX5" s="2617"/>
      <c r="AY5" s="2617"/>
      <c r="AZ5" s="2617"/>
      <c r="BA5" s="2617"/>
      <c r="BB5" s="2617"/>
      <c r="BC5" s="2617"/>
      <c r="BD5" s="2617"/>
      <c r="BE5" s="2617"/>
    </row>
    <row r="6" spans="1:57" ht="19.5" customHeight="1">
      <c r="A6" s="2623" t="s">
        <v>29</v>
      </c>
      <c r="B6" s="2623"/>
      <c r="C6" s="2623"/>
      <c r="D6" s="2623"/>
      <c r="E6" s="2623"/>
      <c r="F6" s="2623"/>
      <c r="G6" s="2623"/>
      <c r="H6" s="2623"/>
      <c r="I6" s="2623"/>
      <c r="J6" s="2623"/>
      <c r="K6" s="2623"/>
      <c r="L6" s="2623"/>
      <c r="M6" s="2623"/>
      <c r="N6" s="2623"/>
      <c r="O6" s="2623"/>
      <c r="P6" s="2619" t="s">
        <v>52</v>
      </c>
      <c r="Q6" s="2619"/>
      <c r="R6" s="2619"/>
      <c r="S6" s="2619"/>
      <c r="T6" s="2619"/>
      <c r="U6" s="2619"/>
      <c r="V6" s="2619"/>
      <c r="W6" s="2619"/>
      <c r="X6" s="2619"/>
      <c r="Y6" s="2619"/>
      <c r="Z6" s="2619"/>
      <c r="AA6" s="2619"/>
      <c r="AB6" s="2619"/>
      <c r="AC6" s="2619"/>
      <c r="AD6" s="2619"/>
      <c r="AE6" s="2619"/>
      <c r="AF6" s="2619"/>
      <c r="AG6" s="2619"/>
      <c r="AH6" s="2619"/>
      <c r="AI6" s="2619"/>
      <c r="AJ6" s="2619"/>
      <c r="AK6" s="2619"/>
      <c r="AL6" s="2619"/>
      <c r="AM6" s="2619"/>
      <c r="AN6" s="2619"/>
      <c r="AO6" s="2619"/>
      <c r="AP6" s="2614"/>
      <c r="AQ6" s="2614"/>
      <c r="AR6" s="2614"/>
      <c r="AS6" s="2614"/>
      <c r="AT6" s="2614"/>
      <c r="AU6" s="2614"/>
      <c r="AV6" s="2614"/>
      <c r="AW6" s="2614"/>
      <c r="AX6" s="2614"/>
      <c r="AY6" s="2614"/>
      <c r="AZ6" s="2614"/>
      <c r="BA6" s="2614"/>
      <c r="BB6" s="2614"/>
      <c r="BC6" s="2614"/>
      <c r="BD6" s="2614"/>
      <c r="BE6" s="2614"/>
    </row>
    <row r="7" spans="1:57" s="4" customFormat="1" ht="33.75" customHeight="1">
      <c r="A7" s="2618" t="s">
        <v>473</v>
      </c>
      <c r="B7" s="2618"/>
      <c r="C7" s="2618"/>
      <c r="D7" s="2618"/>
      <c r="E7" s="2618"/>
      <c r="F7" s="2618"/>
      <c r="G7" s="2618"/>
      <c r="H7" s="2618"/>
      <c r="I7" s="2618"/>
      <c r="J7" s="2618"/>
      <c r="K7" s="2618"/>
      <c r="L7" s="2618"/>
      <c r="M7" s="2618"/>
      <c r="N7" s="2618"/>
      <c r="O7" s="2618"/>
      <c r="P7" s="2608" t="s">
        <v>81</v>
      </c>
      <c r="Q7" s="2608"/>
      <c r="R7" s="2608"/>
      <c r="S7" s="2608"/>
      <c r="T7" s="2608"/>
      <c r="U7" s="2608"/>
      <c r="V7" s="2608"/>
      <c r="W7" s="2608"/>
      <c r="X7" s="2608"/>
      <c r="Y7" s="2608"/>
      <c r="Z7" s="2608"/>
      <c r="AA7" s="2608"/>
      <c r="AB7" s="2608"/>
      <c r="AC7" s="2608"/>
      <c r="AD7" s="2608"/>
      <c r="AE7" s="2608"/>
      <c r="AF7" s="2608"/>
      <c r="AG7" s="2608"/>
      <c r="AH7" s="2608"/>
      <c r="AI7" s="2608"/>
      <c r="AJ7" s="2608"/>
      <c r="AK7" s="2608"/>
      <c r="AL7" s="2608"/>
      <c r="AM7" s="2608"/>
      <c r="AN7" s="2608"/>
      <c r="AO7" s="2608"/>
      <c r="AP7" s="2614"/>
      <c r="AQ7" s="2614"/>
      <c r="AR7" s="2614"/>
      <c r="AS7" s="2614"/>
      <c r="AT7" s="2614"/>
      <c r="AU7" s="2614"/>
      <c r="AV7" s="2614"/>
      <c r="AW7" s="2614"/>
      <c r="AX7" s="2614"/>
      <c r="AY7" s="2614"/>
      <c r="AZ7" s="2614"/>
      <c r="BA7" s="2614"/>
      <c r="BB7" s="2614"/>
      <c r="BC7" s="2614"/>
      <c r="BD7" s="2614"/>
      <c r="BE7" s="2614"/>
    </row>
    <row r="8" spans="1:57" s="4" customFormat="1" ht="20.2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2610" t="s">
        <v>288</v>
      </c>
      <c r="Q8" s="2610"/>
      <c r="R8" s="2610"/>
      <c r="S8" s="2610"/>
      <c r="T8" s="2610"/>
      <c r="U8" s="2610"/>
      <c r="V8" s="2610"/>
      <c r="W8" s="2610"/>
      <c r="X8" s="2610"/>
      <c r="Y8" s="2610"/>
      <c r="Z8" s="2610"/>
      <c r="AA8" s="2610"/>
      <c r="AB8" s="2610"/>
      <c r="AC8" s="2610"/>
      <c r="AD8" s="2610"/>
      <c r="AE8" s="2610"/>
      <c r="AF8" s="2610"/>
      <c r="AG8" s="2610"/>
      <c r="AH8" s="2610"/>
      <c r="AI8" s="2610"/>
      <c r="AJ8" s="2610"/>
      <c r="AK8" s="2610"/>
      <c r="AL8" s="2610"/>
      <c r="AM8" s="2610"/>
      <c r="AN8" s="2610"/>
      <c r="AO8" s="2610"/>
      <c r="AP8" s="2614"/>
      <c r="AQ8" s="2616"/>
      <c r="AR8" s="2616"/>
      <c r="AS8" s="2616"/>
      <c r="AT8" s="2616"/>
      <c r="AU8" s="2616"/>
      <c r="AV8" s="2616"/>
      <c r="AW8" s="2616"/>
      <c r="AX8" s="2616"/>
      <c r="AY8" s="2616"/>
      <c r="AZ8" s="2616"/>
      <c r="BA8" s="2616"/>
      <c r="BB8" s="2616"/>
      <c r="BC8" s="2616"/>
      <c r="BD8" s="2616"/>
      <c r="BE8" s="2616"/>
    </row>
    <row r="9" spans="1:57" s="4" customFormat="1" ht="23.2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2610" t="s">
        <v>300</v>
      </c>
      <c r="Q9" s="2610"/>
      <c r="R9" s="2610"/>
      <c r="S9" s="2610"/>
      <c r="T9" s="2610"/>
      <c r="U9" s="2610"/>
      <c r="V9" s="2610"/>
      <c r="W9" s="2610"/>
      <c r="X9" s="2610"/>
      <c r="Y9" s="2610"/>
      <c r="Z9" s="2610"/>
      <c r="AA9" s="2610"/>
      <c r="AB9" s="2610"/>
      <c r="AC9" s="2610"/>
      <c r="AD9" s="2610"/>
      <c r="AE9" s="2610"/>
      <c r="AF9" s="2610"/>
      <c r="AG9" s="2610"/>
      <c r="AH9" s="2610"/>
      <c r="AI9" s="2610"/>
      <c r="AJ9" s="2610"/>
      <c r="AK9" s="2610"/>
      <c r="AL9" s="2610"/>
      <c r="AM9" s="2610"/>
      <c r="AN9" s="2610"/>
      <c r="AO9" s="2610"/>
      <c r="AP9" s="2614"/>
      <c r="AQ9" s="2616"/>
      <c r="AR9" s="2616"/>
      <c r="AS9" s="2616"/>
      <c r="AT9" s="2616"/>
      <c r="AU9" s="2616"/>
      <c r="AV9" s="2616"/>
      <c r="AW9" s="2616"/>
      <c r="AX9" s="2616"/>
      <c r="AY9" s="2616"/>
      <c r="AZ9" s="2616"/>
      <c r="BA9" s="2616"/>
      <c r="BB9" s="2616"/>
      <c r="BC9" s="2616"/>
      <c r="BD9" s="2616"/>
      <c r="BE9" s="2616"/>
    </row>
    <row r="10" spans="1:57" s="4" customFormat="1" ht="21.75" customHeight="1">
      <c r="A10" s="2620"/>
      <c r="B10" s="2620"/>
      <c r="C10" s="2620"/>
      <c r="D10" s="2620"/>
      <c r="E10" s="2620"/>
      <c r="F10" s="2620"/>
      <c r="G10" s="2620"/>
      <c r="H10" s="2620"/>
      <c r="I10" s="2620"/>
      <c r="J10" s="2620"/>
      <c r="K10" s="2620"/>
      <c r="L10" s="2620"/>
      <c r="M10" s="2620"/>
      <c r="N10" s="2620"/>
      <c r="O10" s="2620"/>
      <c r="P10" s="2610" t="s">
        <v>531</v>
      </c>
      <c r="Q10" s="2610"/>
      <c r="R10" s="2610"/>
      <c r="S10" s="2610"/>
      <c r="T10" s="2610"/>
      <c r="U10" s="2610"/>
      <c r="V10" s="2610"/>
      <c r="W10" s="2610"/>
      <c r="X10" s="2610"/>
      <c r="Y10" s="2610"/>
      <c r="Z10" s="2610"/>
      <c r="AA10" s="2610"/>
      <c r="AB10" s="2610"/>
      <c r="AC10" s="2610"/>
      <c r="AD10" s="2610"/>
      <c r="AE10" s="2610"/>
      <c r="AF10" s="2610"/>
      <c r="AG10" s="2610"/>
      <c r="AH10" s="2610"/>
      <c r="AI10" s="2610"/>
      <c r="AJ10" s="2610"/>
      <c r="AK10" s="2610"/>
      <c r="AL10" s="2610"/>
      <c r="AM10" s="2610"/>
      <c r="AN10" s="2610"/>
      <c r="AO10" s="2610"/>
      <c r="AP10" s="2611"/>
      <c r="AQ10" s="2611"/>
      <c r="AR10" s="2611"/>
      <c r="AS10" s="2611"/>
      <c r="AT10" s="2611"/>
      <c r="AU10" s="2611"/>
      <c r="AV10" s="2611"/>
      <c r="AW10" s="2611"/>
      <c r="AX10" s="2611"/>
      <c r="AY10" s="2611"/>
      <c r="AZ10" s="2611"/>
      <c r="BA10" s="2611"/>
      <c r="BB10" s="2611"/>
      <c r="BC10" s="2611"/>
      <c r="BD10" s="2611"/>
      <c r="BE10" s="2611"/>
    </row>
    <row r="11" spans="1:57" s="4" customFormat="1" ht="27" customHeight="1">
      <c r="A11" s="2620"/>
      <c r="B11" s="2620"/>
      <c r="C11" s="2620"/>
      <c r="D11" s="2620"/>
      <c r="E11" s="2620"/>
      <c r="F11" s="2620"/>
      <c r="G11" s="2620"/>
      <c r="H11" s="2620"/>
      <c r="I11" s="2620"/>
      <c r="J11" s="2620"/>
      <c r="K11" s="2620"/>
      <c r="L11" s="2620"/>
      <c r="M11" s="2620"/>
      <c r="N11" s="2620"/>
      <c r="O11" s="2620"/>
      <c r="P11" s="2610" t="s">
        <v>542</v>
      </c>
      <c r="Q11" s="2610"/>
      <c r="R11" s="2610"/>
      <c r="S11" s="2610"/>
      <c r="T11" s="2610"/>
      <c r="U11" s="2610"/>
      <c r="V11" s="2610"/>
      <c r="W11" s="2610"/>
      <c r="X11" s="2610"/>
      <c r="Y11" s="2610"/>
      <c r="Z11" s="2610"/>
      <c r="AA11" s="2610"/>
      <c r="AB11" s="2610"/>
      <c r="AC11" s="2610"/>
      <c r="AD11" s="2610"/>
      <c r="AE11" s="2610"/>
      <c r="AF11" s="2610"/>
      <c r="AG11" s="2610"/>
      <c r="AH11" s="2610"/>
      <c r="AI11" s="2610"/>
      <c r="AJ11" s="2610"/>
      <c r="AK11" s="2610"/>
      <c r="AL11" s="2610"/>
      <c r="AM11" s="2610"/>
      <c r="AN11" s="2610"/>
      <c r="AO11" s="2610"/>
      <c r="AP11" s="2612"/>
      <c r="AQ11" s="2612"/>
      <c r="AR11" s="2612"/>
      <c r="AS11" s="2612"/>
      <c r="AT11" s="2612"/>
      <c r="AU11" s="2612"/>
      <c r="AV11" s="2612"/>
      <c r="AW11" s="2612"/>
      <c r="AX11" s="2612"/>
      <c r="AY11" s="2612"/>
      <c r="AZ11" s="2612"/>
      <c r="BA11" s="2612"/>
      <c r="BB11" s="2612"/>
      <c r="BC11" s="2612"/>
      <c r="BD11" s="2612"/>
      <c r="BE11" s="2612"/>
    </row>
    <row r="12" spans="16:57" s="4" customFormat="1" ht="24.75" customHeight="1">
      <c r="P12" s="2609" t="s">
        <v>543</v>
      </c>
      <c r="Q12" s="2609"/>
      <c r="R12" s="2609"/>
      <c r="S12" s="2609"/>
      <c r="T12" s="2609"/>
      <c r="U12" s="2609"/>
      <c r="V12" s="2609"/>
      <c r="W12" s="2609"/>
      <c r="X12" s="2609"/>
      <c r="Y12" s="2609"/>
      <c r="Z12" s="2609"/>
      <c r="AA12" s="2609"/>
      <c r="AB12" s="2609"/>
      <c r="AC12" s="2609"/>
      <c r="AD12" s="2609"/>
      <c r="AE12" s="2609"/>
      <c r="AF12" s="2609"/>
      <c r="AG12" s="2609"/>
      <c r="AH12" s="2609"/>
      <c r="AI12" s="2609"/>
      <c r="AJ12" s="2609"/>
      <c r="AK12" s="2609"/>
      <c r="AL12" s="2609"/>
      <c r="AM12" s="2609"/>
      <c r="AN12" s="2609"/>
      <c r="AO12" s="2609"/>
      <c r="AP12" s="2614"/>
      <c r="AQ12" s="2614"/>
      <c r="AR12" s="2614"/>
      <c r="AS12" s="2614"/>
      <c r="AT12" s="2614"/>
      <c r="AU12" s="2614"/>
      <c r="AV12" s="2614"/>
      <c r="AW12" s="2614"/>
      <c r="AX12" s="2614"/>
      <c r="AY12" s="2614"/>
      <c r="AZ12" s="2614"/>
      <c r="BA12" s="2614"/>
      <c r="BB12" s="2614"/>
      <c r="BC12" s="2614"/>
      <c r="BD12" s="2614"/>
      <c r="BE12" s="2614"/>
    </row>
    <row r="13" spans="16:57" s="4" customFormat="1" ht="21.75" customHeight="1">
      <c r="P13" s="2606" t="s">
        <v>544</v>
      </c>
      <c r="Q13" s="2607"/>
      <c r="R13" s="2607"/>
      <c r="S13" s="2607"/>
      <c r="T13" s="2607"/>
      <c r="U13" s="2607"/>
      <c r="V13" s="2607"/>
      <c r="W13" s="2607"/>
      <c r="X13" s="2607"/>
      <c r="Y13" s="2607"/>
      <c r="Z13" s="2607"/>
      <c r="AA13" s="2607"/>
      <c r="AB13" s="2607"/>
      <c r="AC13" s="2607"/>
      <c r="AD13" s="2607"/>
      <c r="AE13" s="2607"/>
      <c r="AF13" s="2607"/>
      <c r="AG13" s="2607"/>
      <c r="AH13" s="2607"/>
      <c r="AI13" s="2607"/>
      <c r="AJ13" s="2607"/>
      <c r="AK13" s="2607"/>
      <c r="AL13" s="2607"/>
      <c r="AM13" s="2607"/>
      <c r="AN13" s="2607"/>
      <c r="AO13" s="2607"/>
      <c r="AP13" s="2614"/>
      <c r="AQ13" s="2614"/>
      <c r="AR13" s="2614"/>
      <c r="AS13" s="2614"/>
      <c r="AT13" s="2614"/>
      <c r="AU13" s="2614"/>
      <c r="AV13" s="2614"/>
      <c r="AW13" s="2614"/>
      <c r="AX13" s="2614"/>
      <c r="AY13" s="2614"/>
      <c r="AZ13" s="2614"/>
      <c r="BA13" s="2614"/>
      <c r="BB13" s="2614"/>
      <c r="BC13" s="2614"/>
      <c r="BD13" s="2614"/>
      <c r="BE13" s="2614"/>
    </row>
    <row r="14" spans="1:57" ht="31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608" t="s">
        <v>487</v>
      </c>
      <c r="Q14" s="2608"/>
      <c r="R14" s="2608"/>
      <c r="S14" s="2608"/>
      <c r="T14" s="2608"/>
      <c r="U14" s="2608"/>
      <c r="V14" s="2608"/>
      <c r="W14" s="2608"/>
      <c r="X14" s="2608"/>
      <c r="Y14" s="2608"/>
      <c r="Z14" s="2608"/>
      <c r="AA14" s="2608"/>
      <c r="AB14" s="2608"/>
      <c r="AC14" s="2608"/>
      <c r="AD14" s="2608"/>
      <c r="AE14" s="2608"/>
      <c r="AF14" s="2608"/>
      <c r="AG14" s="2608"/>
      <c r="AH14" s="2608"/>
      <c r="AI14" s="2608"/>
      <c r="AJ14" s="2608"/>
      <c r="AK14" s="2608"/>
      <c r="AL14" s="2608"/>
      <c r="AM14" s="2608"/>
      <c r="AN14" s="2608"/>
      <c r="AO14" s="2608"/>
      <c r="AP14" s="2614"/>
      <c r="AQ14" s="2614"/>
      <c r="AR14" s="2614"/>
      <c r="AS14" s="2614"/>
      <c r="AT14" s="2614"/>
      <c r="AU14" s="2614"/>
      <c r="AV14" s="2614"/>
      <c r="AW14" s="2614"/>
      <c r="AX14" s="2614"/>
      <c r="AY14" s="2614"/>
      <c r="AZ14" s="2614"/>
      <c r="BA14" s="2614"/>
      <c r="BB14" s="2614"/>
      <c r="BC14" s="2614"/>
      <c r="BD14" s="2614"/>
      <c r="BE14" s="2614"/>
    </row>
    <row r="15" spans="1:57" ht="33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2614"/>
      <c r="AQ15" s="2616"/>
      <c r="AR15" s="2616"/>
      <c r="AS15" s="2616"/>
      <c r="AT15" s="2616"/>
      <c r="AU15" s="2616"/>
      <c r="AV15" s="2616"/>
      <c r="AW15" s="2616"/>
      <c r="AX15" s="2616"/>
      <c r="AY15" s="2616"/>
      <c r="AZ15" s="2616"/>
      <c r="BA15" s="2616"/>
      <c r="BB15" s="2616"/>
      <c r="BC15" s="2616"/>
      <c r="BD15" s="2616"/>
      <c r="BE15" s="2616"/>
    </row>
    <row r="16" spans="1:57" ht="31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2614"/>
      <c r="AQ16" s="2614"/>
      <c r="AR16" s="2614"/>
      <c r="AS16" s="2614"/>
      <c r="AT16" s="2614"/>
      <c r="AU16" s="2614"/>
      <c r="AV16" s="2614"/>
      <c r="AW16" s="2614"/>
      <c r="AX16" s="2614"/>
      <c r="AY16" s="2614"/>
      <c r="AZ16" s="2614"/>
      <c r="BA16" s="2614"/>
      <c r="BB16" s="2614"/>
      <c r="BC16" s="2614"/>
      <c r="BD16" s="2614"/>
      <c r="BE16" s="2614"/>
    </row>
    <row r="17" spans="1:57" ht="19.5" thickBot="1">
      <c r="A17" s="2613" t="s">
        <v>83</v>
      </c>
      <c r="B17" s="2613"/>
      <c r="C17" s="2613"/>
      <c r="D17" s="2613"/>
      <c r="E17" s="2613"/>
      <c r="F17" s="2613"/>
      <c r="G17" s="2613"/>
      <c r="H17" s="2613"/>
      <c r="I17" s="2613"/>
      <c r="J17" s="2613"/>
      <c r="K17" s="2613"/>
      <c r="L17" s="2613"/>
      <c r="M17" s="2613"/>
      <c r="N17" s="2613"/>
      <c r="O17" s="2613"/>
      <c r="P17" s="2613"/>
      <c r="Q17" s="2613"/>
      <c r="R17" s="2613"/>
      <c r="S17" s="2613"/>
      <c r="T17" s="2613"/>
      <c r="U17" s="2613"/>
      <c r="V17" s="2613"/>
      <c r="W17" s="2613"/>
      <c r="X17" s="2613"/>
      <c r="Y17" s="2613"/>
      <c r="Z17" s="2613"/>
      <c r="AA17" s="2613"/>
      <c r="AB17" s="2613"/>
      <c r="AC17" s="2613"/>
      <c r="AD17" s="2613"/>
      <c r="AE17" s="2613"/>
      <c r="AF17" s="2613"/>
      <c r="AG17" s="2613"/>
      <c r="AH17" s="2613"/>
      <c r="AI17" s="2613"/>
      <c r="AJ17" s="2613"/>
      <c r="AK17" s="2613"/>
      <c r="AL17" s="2613"/>
      <c r="AM17" s="2613"/>
      <c r="AN17" s="2613"/>
      <c r="AO17" s="2613"/>
      <c r="AP17" s="2613"/>
      <c r="AQ17" s="2613"/>
      <c r="AR17" s="2613"/>
      <c r="AS17" s="2613"/>
      <c r="AT17" s="2613"/>
      <c r="AU17" s="2613"/>
      <c r="AV17" s="2613"/>
      <c r="AW17" s="2613"/>
      <c r="AX17" s="2613"/>
      <c r="AY17" s="2613"/>
      <c r="AZ17" s="2613"/>
      <c r="BA17" s="2613"/>
      <c r="BB17" s="2613"/>
      <c r="BC17" s="2613"/>
      <c r="BD17" s="2613"/>
      <c r="BE17" s="2613"/>
    </row>
    <row r="18" spans="1:57" ht="15.75" customHeight="1" thickBot="1">
      <c r="A18" s="2530" t="s">
        <v>12</v>
      </c>
      <c r="B18" s="2603" t="s">
        <v>0</v>
      </c>
      <c r="C18" s="2604"/>
      <c r="D18" s="2604"/>
      <c r="E18" s="2605"/>
      <c r="F18" s="2603" t="s">
        <v>1</v>
      </c>
      <c r="G18" s="2604"/>
      <c r="H18" s="2604"/>
      <c r="I18" s="2605"/>
      <c r="J18" s="2539" t="s">
        <v>2</v>
      </c>
      <c r="K18" s="2540"/>
      <c r="L18" s="2540"/>
      <c r="M18" s="2712"/>
      <c r="N18" s="2539" t="s">
        <v>3</v>
      </c>
      <c r="O18" s="2540"/>
      <c r="P18" s="2540"/>
      <c r="Q18" s="2540"/>
      <c r="R18" s="2541"/>
      <c r="S18" s="2532" t="s">
        <v>4</v>
      </c>
      <c r="T18" s="2529"/>
      <c r="U18" s="2529"/>
      <c r="V18" s="2529"/>
      <c r="W18" s="2528"/>
      <c r="X18" s="2532" t="s">
        <v>5</v>
      </c>
      <c r="Y18" s="2529"/>
      <c r="Z18" s="2529"/>
      <c r="AA18" s="2528"/>
      <c r="AB18" s="2532" t="s">
        <v>6</v>
      </c>
      <c r="AC18" s="2529"/>
      <c r="AD18" s="2529"/>
      <c r="AE18" s="2528"/>
      <c r="AF18" s="2532" t="s">
        <v>7</v>
      </c>
      <c r="AG18" s="2529"/>
      <c r="AH18" s="2529"/>
      <c r="AI18" s="2528"/>
      <c r="AJ18" s="2532" t="s">
        <v>8</v>
      </c>
      <c r="AK18" s="2529"/>
      <c r="AL18" s="2529"/>
      <c r="AM18" s="2529"/>
      <c r="AN18" s="2528"/>
      <c r="AO18" s="2597" t="s">
        <v>9</v>
      </c>
      <c r="AP18" s="2598"/>
      <c r="AQ18" s="2598"/>
      <c r="AR18" s="2599"/>
      <c r="AS18" s="2532" t="s">
        <v>10</v>
      </c>
      <c r="AT18" s="2529"/>
      <c r="AU18" s="2529"/>
      <c r="AV18" s="2529"/>
      <c r="AW18" s="2528"/>
      <c r="AX18" s="2600" t="s">
        <v>11</v>
      </c>
      <c r="AY18" s="2601"/>
      <c r="AZ18" s="2601"/>
      <c r="BA18" s="2602"/>
      <c r="BB18" s="2615"/>
      <c r="BC18" s="2615"/>
      <c r="BD18" s="2615"/>
      <c r="BE18" s="2615"/>
    </row>
    <row r="19" spans="1:57" ht="13.5" thickBot="1">
      <c r="A19" s="2531"/>
      <c r="B19" s="2315">
        <v>1</v>
      </c>
      <c r="C19" s="2316">
        <v>2</v>
      </c>
      <c r="D19" s="2317">
        <v>3</v>
      </c>
      <c r="E19" s="2318">
        <v>4</v>
      </c>
      <c r="F19" s="2319">
        <v>5</v>
      </c>
      <c r="G19" s="2317">
        <v>6</v>
      </c>
      <c r="H19" s="2317">
        <v>7</v>
      </c>
      <c r="I19" s="2318">
        <v>8</v>
      </c>
      <c r="J19" s="2319">
        <v>9</v>
      </c>
      <c r="K19" s="2317">
        <v>10</v>
      </c>
      <c r="L19" s="2317">
        <v>11</v>
      </c>
      <c r="M19" s="2318">
        <v>12</v>
      </c>
      <c r="N19" s="2319">
        <v>13</v>
      </c>
      <c r="O19" s="2317">
        <v>14</v>
      </c>
      <c r="P19" s="2317">
        <v>15</v>
      </c>
      <c r="Q19" s="2317">
        <v>16</v>
      </c>
      <c r="R19" s="2318">
        <v>17</v>
      </c>
      <c r="S19" s="2319">
        <v>18</v>
      </c>
      <c r="T19" s="2317">
        <v>19</v>
      </c>
      <c r="U19" s="2317">
        <v>20</v>
      </c>
      <c r="V19" s="2317">
        <v>21</v>
      </c>
      <c r="W19" s="2318">
        <v>22</v>
      </c>
      <c r="X19" s="2319">
        <v>23</v>
      </c>
      <c r="Y19" s="2317">
        <v>24</v>
      </c>
      <c r="Z19" s="2317">
        <v>25</v>
      </c>
      <c r="AA19" s="2318">
        <v>26</v>
      </c>
      <c r="AB19" s="2319">
        <v>27</v>
      </c>
      <c r="AC19" s="2317">
        <v>28</v>
      </c>
      <c r="AD19" s="2317">
        <v>29</v>
      </c>
      <c r="AE19" s="2318">
        <v>30</v>
      </c>
      <c r="AF19" s="2319">
        <v>31</v>
      </c>
      <c r="AG19" s="2317">
        <v>32</v>
      </c>
      <c r="AH19" s="2317">
        <v>33</v>
      </c>
      <c r="AI19" s="2318">
        <v>34</v>
      </c>
      <c r="AJ19" s="2319">
        <v>35</v>
      </c>
      <c r="AK19" s="2317">
        <v>36</v>
      </c>
      <c r="AL19" s="2317">
        <v>37</v>
      </c>
      <c r="AM19" s="2317">
        <v>38</v>
      </c>
      <c r="AN19" s="2318">
        <v>39</v>
      </c>
      <c r="AO19" s="2319">
        <v>40</v>
      </c>
      <c r="AP19" s="2317">
        <v>41</v>
      </c>
      <c r="AQ19" s="2317">
        <v>42</v>
      </c>
      <c r="AR19" s="2318">
        <v>43</v>
      </c>
      <c r="AS19" s="2319">
        <v>44</v>
      </c>
      <c r="AT19" s="2317">
        <v>45</v>
      </c>
      <c r="AU19" s="2317">
        <v>46</v>
      </c>
      <c r="AV19" s="2317">
        <v>47</v>
      </c>
      <c r="AW19" s="2318">
        <v>48</v>
      </c>
      <c r="AX19" s="2320">
        <v>49</v>
      </c>
      <c r="AY19" s="2321">
        <v>50</v>
      </c>
      <c r="AZ19" s="2321">
        <v>51</v>
      </c>
      <c r="BA19" s="2322">
        <v>52</v>
      </c>
      <c r="BB19" s="40"/>
      <c r="BC19" s="40"/>
      <c r="BD19" s="40"/>
      <c r="BE19" s="40"/>
    </row>
    <row r="20" spans="1:57" s="3" customFormat="1" ht="18.75">
      <c r="A20" s="774" t="s">
        <v>494</v>
      </c>
      <c r="B20" s="2298" t="s">
        <v>71</v>
      </c>
      <c r="C20" s="2299" t="s">
        <v>71</v>
      </c>
      <c r="D20" s="2300" t="s">
        <v>71</v>
      </c>
      <c r="E20" s="2301" t="s">
        <v>71</v>
      </c>
      <c r="F20" s="2298" t="s">
        <v>71</v>
      </c>
      <c r="G20" s="2300" t="s">
        <v>71</v>
      </c>
      <c r="H20" s="2300" t="s">
        <v>71</v>
      </c>
      <c r="I20" s="2301" t="s">
        <v>71</v>
      </c>
      <c r="J20" s="2298" t="s">
        <v>71</v>
      </c>
      <c r="K20" s="2300" t="s">
        <v>71</v>
      </c>
      <c r="L20" s="2300" t="s">
        <v>71</v>
      </c>
      <c r="M20" s="2301" t="s">
        <v>71</v>
      </c>
      <c r="N20" s="2298" t="s">
        <v>71</v>
      </c>
      <c r="O20" s="2300" t="s">
        <v>71</v>
      </c>
      <c r="P20" s="2302" t="s">
        <v>18</v>
      </c>
      <c r="Q20" s="2302" t="s">
        <v>18</v>
      </c>
      <c r="R20" s="2303" t="s">
        <v>511</v>
      </c>
      <c r="S20" s="2304" t="s">
        <v>21</v>
      </c>
      <c r="T20" s="2304" t="s">
        <v>71</v>
      </c>
      <c r="U20" s="2305" t="s">
        <v>71</v>
      </c>
      <c r="V20" s="2304" t="s">
        <v>71</v>
      </c>
      <c r="W20" s="2305" t="s">
        <v>71</v>
      </c>
      <c r="X20" s="2306" t="s">
        <v>71</v>
      </c>
      <c r="Y20" s="2304" t="s">
        <v>71</v>
      </c>
      <c r="Z20" s="2304" t="s">
        <v>71</v>
      </c>
      <c r="AA20" s="2305" t="s">
        <v>71</v>
      </c>
      <c r="AB20" s="2307" t="s">
        <v>509</v>
      </c>
      <c r="AC20" s="2304" t="s">
        <v>21</v>
      </c>
      <c r="AD20" s="2304" t="s">
        <v>21</v>
      </c>
      <c r="AE20" s="2304" t="s">
        <v>21</v>
      </c>
      <c r="AF20" s="2308" t="s">
        <v>71</v>
      </c>
      <c r="AG20" s="2309" t="s">
        <v>71</v>
      </c>
      <c r="AH20" s="2309" t="s">
        <v>71</v>
      </c>
      <c r="AI20" s="2310" t="s">
        <v>71</v>
      </c>
      <c r="AJ20" s="2308" t="s">
        <v>71</v>
      </c>
      <c r="AK20" s="2309" t="s">
        <v>71</v>
      </c>
      <c r="AL20" s="2309" t="s">
        <v>71</v>
      </c>
      <c r="AM20" s="2309" t="s">
        <v>71</v>
      </c>
      <c r="AN20" s="2311" t="s">
        <v>71</v>
      </c>
      <c r="AO20" s="2306" t="s">
        <v>18</v>
      </c>
      <c r="AP20" s="2304" t="s">
        <v>18</v>
      </c>
      <c r="AQ20" s="2304" t="s">
        <v>18</v>
      </c>
      <c r="AR20" s="2305" t="s">
        <v>18</v>
      </c>
      <c r="AS20" s="2306" t="s">
        <v>21</v>
      </c>
      <c r="AT20" s="2304" t="s">
        <v>21</v>
      </c>
      <c r="AU20" s="2304" t="s">
        <v>21</v>
      </c>
      <c r="AV20" s="2304" t="s">
        <v>21</v>
      </c>
      <c r="AW20" s="2305" t="s">
        <v>21</v>
      </c>
      <c r="AX20" s="2312" t="s">
        <v>21</v>
      </c>
      <c r="AY20" s="2313" t="s">
        <v>21</v>
      </c>
      <c r="AZ20" s="2313" t="s">
        <v>21</v>
      </c>
      <c r="BA20" s="2314" t="s">
        <v>21</v>
      </c>
      <c r="BB20" s="31"/>
      <c r="BC20" s="31"/>
      <c r="BD20" s="31"/>
      <c r="BE20" s="31"/>
    </row>
    <row r="21" spans="1:57" ht="19.5" thickBot="1">
      <c r="A21" s="2284" t="s">
        <v>289</v>
      </c>
      <c r="B21" s="2285" t="s">
        <v>71</v>
      </c>
      <c r="C21" s="2286" t="s">
        <v>71</v>
      </c>
      <c r="D21" s="2287" t="s">
        <v>71</v>
      </c>
      <c r="E21" s="2288" t="s">
        <v>71</v>
      </c>
      <c r="F21" s="2285" t="s">
        <v>71</v>
      </c>
      <c r="G21" s="2287" t="s">
        <v>71</v>
      </c>
      <c r="H21" s="2287" t="s">
        <v>71</v>
      </c>
      <c r="I21" s="2288" t="s">
        <v>71</v>
      </c>
      <c r="J21" s="2285" t="s">
        <v>71</v>
      </c>
      <c r="K21" s="2287" t="s">
        <v>71</v>
      </c>
      <c r="L21" s="2287" t="s">
        <v>71</v>
      </c>
      <c r="M21" s="2288" t="s">
        <v>71</v>
      </c>
      <c r="N21" s="2285" t="s">
        <v>71</v>
      </c>
      <c r="O21" s="2287" t="s">
        <v>71</v>
      </c>
      <c r="P21" s="2289" t="s">
        <v>18</v>
      </c>
      <c r="Q21" s="2289" t="s">
        <v>18</v>
      </c>
      <c r="R21" s="2290" t="s">
        <v>511</v>
      </c>
      <c r="S21" s="2291" t="s">
        <v>21</v>
      </c>
      <c r="T21" s="2291" t="s">
        <v>71</v>
      </c>
      <c r="U21" s="2292" t="s">
        <v>71</v>
      </c>
      <c r="V21" s="2291" t="s">
        <v>71</v>
      </c>
      <c r="W21" s="2292" t="s">
        <v>71</v>
      </c>
      <c r="X21" s="2293" t="s">
        <v>71</v>
      </c>
      <c r="Y21" s="2291" t="s">
        <v>71</v>
      </c>
      <c r="Z21" s="2291" t="s">
        <v>71</v>
      </c>
      <c r="AA21" s="2292" t="s">
        <v>71</v>
      </c>
      <c r="AB21" s="2323" t="s">
        <v>18</v>
      </c>
      <c r="AC21" s="773" t="s">
        <v>512</v>
      </c>
      <c r="AD21" s="2325" t="s">
        <v>20</v>
      </c>
      <c r="AE21" s="2326" t="s">
        <v>20</v>
      </c>
      <c r="AF21" s="2294" t="s">
        <v>76</v>
      </c>
      <c r="AG21" s="2295" t="s">
        <v>76</v>
      </c>
      <c r="AH21" s="2295" t="s">
        <v>76</v>
      </c>
      <c r="AI21" s="2296" t="s">
        <v>76</v>
      </c>
      <c r="AJ21" s="2294" t="s">
        <v>76</v>
      </c>
      <c r="AK21" s="2295" t="s">
        <v>76</v>
      </c>
      <c r="AL21" s="2295" t="s">
        <v>76</v>
      </c>
      <c r="AM21" s="2295" t="s">
        <v>76</v>
      </c>
      <c r="AN21" s="2297" t="s">
        <v>18</v>
      </c>
      <c r="AO21" s="2293" t="s">
        <v>13</v>
      </c>
      <c r="AP21" s="2291" t="s">
        <v>13</v>
      </c>
      <c r="AQ21" s="2291" t="s">
        <v>13</v>
      </c>
      <c r="AR21" s="2324" t="s">
        <v>75</v>
      </c>
      <c r="AS21" s="2542"/>
      <c r="AT21" s="2533"/>
      <c r="AU21" s="2533"/>
      <c r="AV21" s="2534"/>
      <c r="AW21" s="2534"/>
      <c r="AX21" s="2534"/>
      <c r="AY21" s="2534"/>
      <c r="AZ21" s="2534"/>
      <c r="BA21" s="2535"/>
      <c r="BB21" s="31"/>
      <c r="BC21" s="31"/>
      <c r="BD21" s="31"/>
      <c r="BE21" s="31"/>
    </row>
    <row r="22" spans="1:57" ht="15.75">
      <c r="A22" s="2629" t="s">
        <v>510</v>
      </c>
      <c r="B22" s="2629"/>
      <c r="C22" s="2629"/>
      <c r="D22" s="2629"/>
      <c r="E22" s="2629"/>
      <c r="F22" s="2629"/>
      <c r="G22" s="2629"/>
      <c r="H22" s="2629"/>
      <c r="I22" s="2629"/>
      <c r="J22" s="2630"/>
      <c r="K22" s="2630"/>
      <c r="L22" s="2630"/>
      <c r="M22" s="2630"/>
      <c r="N22" s="2630"/>
      <c r="O22" s="2630"/>
      <c r="P22" s="2630"/>
      <c r="Q22" s="2630"/>
      <c r="R22" s="2630"/>
      <c r="S22" s="2630"/>
      <c r="T22" s="2630"/>
      <c r="U22" s="2630"/>
      <c r="V22" s="2630"/>
      <c r="W22" s="2630"/>
      <c r="X22" s="2630"/>
      <c r="Y22" s="2630"/>
      <c r="Z22" s="2630"/>
      <c r="AA22" s="2630"/>
      <c r="AB22" s="2630"/>
      <c r="AC22" s="2630"/>
      <c r="AD22" s="2630"/>
      <c r="AE22" s="2630"/>
      <c r="AF22" s="2630"/>
      <c r="AG22" s="2630"/>
      <c r="AH22" s="2630"/>
      <c r="AI22" s="2630"/>
      <c r="AJ22" s="2630"/>
      <c r="AK22" s="2630"/>
      <c r="AL22" s="2630"/>
      <c r="AM22" s="2630"/>
      <c r="AN22" s="2630"/>
      <c r="AO22" s="2630"/>
      <c r="AP22" s="2630"/>
      <c r="AQ22" s="2630"/>
      <c r="AR22" s="2630"/>
      <c r="AS22" s="2630"/>
      <c r="AT22" s="2630"/>
      <c r="AU22" s="2630"/>
      <c r="AV22" s="128"/>
      <c r="AW22" s="126"/>
      <c r="AX22" s="126"/>
      <c r="AY22" s="126"/>
      <c r="AZ22" s="126"/>
      <c r="BA22" s="126"/>
      <c r="BB22" s="126"/>
      <c r="BC22" s="126"/>
      <c r="BD22" s="126"/>
      <c r="BE22" s="126"/>
    </row>
    <row r="23" spans="1:57" ht="15.75">
      <c r="A23" s="127"/>
      <c r="B23" s="127"/>
      <c r="C23" s="127"/>
      <c r="D23" s="127"/>
      <c r="E23" s="127"/>
      <c r="F23" s="127"/>
      <c r="G23" s="127"/>
      <c r="H23" s="127"/>
      <c r="I23" s="127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6"/>
      <c r="AX23" s="126"/>
      <c r="AY23" s="126"/>
      <c r="AZ23" s="126"/>
      <c r="BA23" s="126"/>
      <c r="BB23" s="126"/>
      <c r="BC23" s="126"/>
      <c r="BD23" s="126"/>
      <c r="BE23" s="126"/>
    </row>
    <row r="24" spans="1:57" ht="20.25">
      <c r="A24" s="2536" t="s">
        <v>122</v>
      </c>
      <c r="B24" s="2537"/>
      <c r="C24" s="2537"/>
      <c r="D24" s="2537"/>
      <c r="E24" s="2537"/>
      <c r="F24" s="2537"/>
      <c r="G24" s="2537"/>
      <c r="H24" s="2537"/>
      <c r="I24" s="2537"/>
      <c r="J24" s="2537"/>
      <c r="K24" s="2537"/>
      <c r="L24" s="2537"/>
      <c r="M24" s="2537"/>
      <c r="N24" s="2537"/>
      <c r="O24" s="2537"/>
      <c r="P24" s="2537"/>
      <c r="Q24" s="2537"/>
      <c r="R24" s="2537"/>
      <c r="S24" s="2537"/>
      <c r="T24" s="2537"/>
      <c r="U24" s="2537"/>
      <c r="V24" s="2537"/>
      <c r="W24" s="2537"/>
      <c r="X24" s="2537"/>
      <c r="Y24" s="2537"/>
      <c r="Z24" s="2537"/>
      <c r="AA24" s="2537"/>
      <c r="AB24" s="2537"/>
      <c r="AC24" s="2537"/>
      <c r="AD24" s="2537"/>
      <c r="AE24" s="2537"/>
      <c r="AF24" s="2537"/>
      <c r="AG24" s="2537"/>
      <c r="AH24" s="2537"/>
      <c r="AI24" s="2537"/>
      <c r="AJ24" s="2537"/>
      <c r="AK24" s="2537"/>
      <c r="AL24" s="2537"/>
      <c r="AM24" s="2537"/>
      <c r="AN24" s="2537"/>
      <c r="AO24" s="2537"/>
      <c r="AP24" s="2537"/>
      <c r="AQ24" s="2537"/>
      <c r="AR24" s="2537"/>
      <c r="AS24" s="2537"/>
      <c r="AT24" s="2537"/>
      <c r="AU24" s="2537"/>
      <c r="AV24" s="2537"/>
      <c r="AW24" s="2537"/>
      <c r="AX24" s="2537"/>
      <c r="AY24" s="2537"/>
      <c r="AZ24" s="2537"/>
      <c r="BA24" s="2537"/>
      <c r="BB24" s="126"/>
      <c r="BC24" s="126"/>
      <c r="BD24" s="126"/>
      <c r="BE24" s="126"/>
    </row>
    <row r="25" spans="1:57" ht="15.75" customHeight="1">
      <c r="A25" s="2676" t="s">
        <v>12</v>
      </c>
      <c r="B25" s="2593"/>
      <c r="C25" s="2677" t="s">
        <v>14</v>
      </c>
      <c r="D25" s="2592"/>
      <c r="E25" s="2592"/>
      <c r="F25" s="2593"/>
      <c r="G25" s="2591" t="s">
        <v>17</v>
      </c>
      <c r="H25" s="2592"/>
      <c r="I25" s="2593"/>
      <c r="J25" s="2591" t="s">
        <v>19</v>
      </c>
      <c r="K25" s="2592"/>
      <c r="L25" s="2592"/>
      <c r="M25" s="2592"/>
      <c r="N25" s="2593"/>
      <c r="O25" s="2670" t="s">
        <v>290</v>
      </c>
      <c r="P25" s="2671"/>
      <c r="Q25" s="2591" t="s">
        <v>118</v>
      </c>
      <c r="R25" s="2636"/>
      <c r="S25" s="2637"/>
      <c r="T25" s="2591" t="s">
        <v>119</v>
      </c>
      <c r="U25" s="2592"/>
      <c r="V25" s="2592"/>
      <c r="W25" s="2593"/>
      <c r="X25" s="2591" t="s">
        <v>88</v>
      </c>
      <c r="Y25" s="2592"/>
      <c r="Z25" s="2593"/>
      <c r="AA25" s="129"/>
      <c r="AB25" s="2645" t="s">
        <v>91</v>
      </c>
      <c r="AC25" s="2645"/>
      <c r="AD25" s="2645"/>
      <c r="AE25" s="2645"/>
      <c r="AF25" s="2655" t="s">
        <v>507</v>
      </c>
      <c r="AG25" s="2684"/>
      <c r="AH25" s="2685"/>
      <c r="AI25" s="2655" t="s">
        <v>92</v>
      </c>
      <c r="AJ25" s="2656"/>
      <c r="AK25" s="2657"/>
      <c r="AL25" s="130"/>
      <c r="AM25" s="130"/>
      <c r="AN25" s="2646" t="s">
        <v>95</v>
      </c>
      <c r="AO25" s="2647"/>
      <c r="AP25" s="2648"/>
      <c r="AQ25" s="2661" t="s">
        <v>96</v>
      </c>
      <c r="AR25" s="2644"/>
      <c r="AS25" s="2644"/>
      <c r="AT25" s="2644"/>
      <c r="AU25" s="2644"/>
      <c r="AV25" s="2644"/>
      <c r="AW25" s="2644"/>
      <c r="AX25" s="2644"/>
      <c r="AY25" s="2644" t="s">
        <v>507</v>
      </c>
      <c r="AZ25" s="2644"/>
      <c r="BA25" s="2644"/>
      <c r="BB25" s="126"/>
      <c r="BC25" s="126"/>
      <c r="BD25" s="126"/>
      <c r="BE25" s="126"/>
    </row>
    <row r="26" spans="1:57" ht="15.75">
      <c r="A26" s="2594"/>
      <c r="B26" s="2596"/>
      <c r="C26" s="2594"/>
      <c r="D26" s="2595"/>
      <c r="E26" s="2595"/>
      <c r="F26" s="2596"/>
      <c r="G26" s="2594"/>
      <c r="H26" s="2595"/>
      <c r="I26" s="2596"/>
      <c r="J26" s="2594"/>
      <c r="K26" s="2595"/>
      <c r="L26" s="2595"/>
      <c r="M26" s="2595"/>
      <c r="N26" s="2596"/>
      <c r="O26" s="2672"/>
      <c r="P26" s="2673"/>
      <c r="Q26" s="2638"/>
      <c r="R26" s="2639"/>
      <c r="S26" s="2640"/>
      <c r="T26" s="2594"/>
      <c r="U26" s="2595"/>
      <c r="V26" s="2595"/>
      <c r="W26" s="2596"/>
      <c r="X26" s="2594"/>
      <c r="Y26" s="2595"/>
      <c r="Z26" s="2596"/>
      <c r="AA26" s="129"/>
      <c r="AB26" s="2645"/>
      <c r="AC26" s="2645"/>
      <c r="AD26" s="2645"/>
      <c r="AE26" s="2645"/>
      <c r="AF26" s="2686"/>
      <c r="AG26" s="2687"/>
      <c r="AH26" s="2688"/>
      <c r="AI26" s="2658"/>
      <c r="AJ26" s="2659"/>
      <c r="AK26" s="2660"/>
      <c r="AL26" s="131"/>
      <c r="AM26" s="131"/>
      <c r="AN26" s="2649"/>
      <c r="AO26" s="2650"/>
      <c r="AP26" s="2651"/>
      <c r="AQ26" s="2661"/>
      <c r="AR26" s="2644"/>
      <c r="AS26" s="2644"/>
      <c r="AT26" s="2644"/>
      <c r="AU26" s="2644"/>
      <c r="AV26" s="2644"/>
      <c r="AW26" s="2644"/>
      <c r="AX26" s="2644"/>
      <c r="AY26" s="2644"/>
      <c r="AZ26" s="2644"/>
      <c r="BA26" s="2644"/>
      <c r="BB26" s="126"/>
      <c r="BC26" s="126"/>
      <c r="BD26" s="126"/>
      <c r="BE26" s="126"/>
    </row>
    <row r="27" spans="1:57" ht="36" customHeight="1">
      <c r="A27" s="2555"/>
      <c r="B27" s="2557"/>
      <c r="C27" s="2555"/>
      <c r="D27" s="2556"/>
      <c r="E27" s="2556"/>
      <c r="F27" s="2557"/>
      <c r="G27" s="2555"/>
      <c r="H27" s="2556"/>
      <c r="I27" s="2557"/>
      <c r="J27" s="2555"/>
      <c r="K27" s="2556"/>
      <c r="L27" s="2556"/>
      <c r="M27" s="2556"/>
      <c r="N27" s="2557"/>
      <c r="O27" s="2674"/>
      <c r="P27" s="2675"/>
      <c r="Q27" s="2641"/>
      <c r="R27" s="2642"/>
      <c r="S27" s="2643"/>
      <c r="T27" s="2555"/>
      <c r="U27" s="2556"/>
      <c r="V27" s="2556"/>
      <c r="W27" s="2557"/>
      <c r="X27" s="2555"/>
      <c r="Y27" s="2556"/>
      <c r="Z27" s="2557"/>
      <c r="AA27" s="129"/>
      <c r="AB27" s="2692" t="s">
        <v>93</v>
      </c>
      <c r="AC27" s="2693"/>
      <c r="AD27" s="2693"/>
      <c r="AE27" s="2694"/>
      <c r="AF27" s="2559" t="s">
        <v>503</v>
      </c>
      <c r="AG27" s="2533"/>
      <c r="AH27" s="2698"/>
      <c r="AI27" s="2624" t="s">
        <v>163</v>
      </c>
      <c r="AJ27" s="2625"/>
      <c r="AK27" s="2626"/>
      <c r="AL27" s="131"/>
      <c r="AM27" s="131"/>
      <c r="AN27" s="2649"/>
      <c r="AO27" s="2650"/>
      <c r="AP27" s="2651"/>
      <c r="AQ27" s="2661"/>
      <c r="AR27" s="2644"/>
      <c r="AS27" s="2644"/>
      <c r="AT27" s="2644"/>
      <c r="AU27" s="2644"/>
      <c r="AV27" s="2644"/>
      <c r="AW27" s="2644"/>
      <c r="AX27" s="2644"/>
      <c r="AY27" s="2644"/>
      <c r="AZ27" s="2644"/>
      <c r="BA27" s="2644"/>
      <c r="BB27" s="126"/>
      <c r="BC27" s="126"/>
      <c r="BD27" s="126"/>
      <c r="BE27" s="126"/>
    </row>
    <row r="28" spans="1:57" ht="18.75">
      <c r="A28" s="2667" t="s">
        <v>495</v>
      </c>
      <c r="B28" s="2668"/>
      <c r="C28" s="2664">
        <v>33</v>
      </c>
      <c r="D28" s="2665"/>
      <c r="E28" s="2665"/>
      <c r="F28" s="2666"/>
      <c r="G28" s="2669">
        <v>8</v>
      </c>
      <c r="H28" s="2665"/>
      <c r="I28" s="2666"/>
      <c r="J28" s="2669"/>
      <c r="K28" s="2665"/>
      <c r="L28" s="2665"/>
      <c r="M28" s="2665"/>
      <c r="N28" s="2666"/>
      <c r="O28" s="2713"/>
      <c r="P28" s="2714"/>
      <c r="Q28" s="2678"/>
      <c r="R28" s="2679"/>
      <c r="S28" s="2680"/>
      <c r="T28" s="2689">
        <v>11</v>
      </c>
      <c r="U28" s="2690"/>
      <c r="V28" s="2690"/>
      <c r="W28" s="2691"/>
      <c r="X28" s="2664">
        <v>52</v>
      </c>
      <c r="Y28" s="2665"/>
      <c r="Z28" s="2666"/>
      <c r="AA28" s="129"/>
      <c r="AB28" s="2695"/>
      <c r="AC28" s="2696"/>
      <c r="AD28" s="2696"/>
      <c r="AE28" s="2697"/>
      <c r="AF28" s="2699"/>
      <c r="AG28" s="2700"/>
      <c r="AH28" s="2701"/>
      <c r="AI28" s="2627"/>
      <c r="AJ28" s="2627"/>
      <c r="AK28" s="2627"/>
      <c r="AL28" s="131"/>
      <c r="AM28" s="131"/>
      <c r="AN28" s="2652"/>
      <c r="AO28" s="2653"/>
      <c r="AP28" s="2654"/>
      <c r="AQ28" s="2662"/>
      <c r="AR28" s="2663"/>
      <c r="AS28" s="2663"/>
      <c r="AT28" s="2663"/>
      <c r="AU28" s="2663"/>
      <c r="AV28" s="2663"/>
      <c r="AW28" s="2663"/>
      <c r="AX28" s="2663"/>
      <c r="AY28" s="2644"/>
      <c r="AZ28" s="2644"/>
      <c r="BA28" s="2644"/>
      <c r="BB28" s="126"/>
      <c r="BC28" s="126"/>
      <c r="BD28" s="126"/>
      <c r="BE28" s="126"/>
    </row>
    <row r="29" spans="1:57" ht="18.75" customHeight="1">
      <c r="A29" s="2576" t="s">
        <v>289</v>
      </c>
      <c r="B29" s="2577"/>
      <c r="C29" s="2580" t="s">
        <v>62</v>
      </c>
      <c r="D29" s="2581"/>
      <c r="E29" s="2581"/>
      <c r="F29" s="2582"/>
      <c r="G29" s="2586">
        <v>5</v>
      </c>
      <c r="H29" s="2587"/>
      <c r="I29" s="2588"/>
      <c r="J29" s="2586" t="s">
        <v>58</v>
      </c>
      <c r="K29" s="2587"/>
      <c r="L29" s="2587"/>
      <c r="M29" s="2587"/>
      <c r="N29" s="2588"/>
      <c r="O29" s="2632" t="s">
        <v>57</v>
      </c>
      <c r="P29" s="2633"/>
      <c r="Q29" s="2586">
        <v>1</v>
      </c>
      <c r="R29" s="2587"/>
      <c r="S29" s="2588"/>
      <c r="T29" s="2560" t="s">
        <v>292</v>
      </c>
      <c r="U29" s="2550"/>
      <c r="V29" s="2550"/>
      <c r="W29" s="2551"/>
      <c r="X29" s="2560" t="s">
        <v>298</v>
      </c>
      <c r="Y29" s="2550"/>
      <c r="Z29" s="2551"/>
      <c r="AA29" s="129"/>
      <c r="AB29" s="2559" t="s">
        <v>23</v>
      </c>
      <c r="AC29" s="2549"/>
      <c r="AD29" s="2549"/>
      <c r="AE29" s="2548"/>
      <c r="AF29" s="2559" t="s">
        <v>503</v>
      </c>
      <c r="AG29" s="2549"/>
      <c r="AH29" s="2548"/>
      <c r="AI29" s="2559" t="s">
        <v>496</v>
      </c>
      <c r="AJ29" s="2549"/>
      <c r="AK29" s="2548"/>
      <c r="AL29" s="131"/>
      <c r="AM29" s="131"/>
      <c r="AN29" s="2559" t="s">
        <v>120</v>
      </c>
      <c r="AO29" s="2592"/>
      <c r="AP29" s="2593"/>
      <c r="AQ29" s="2558" t="s">
        <v>121</v>
      </c>
      <c r="AR29" s="2592"/>
      <c r="AS29" s="2592"/>
      <c r="AT29" s="2592"/>
      <c r="AU29" s="2592"/>
      <c r="AV29" s="2592"/>
      <c r="AW29" s="2592"/>
      <c r="AX29" s="2593"/>
      <c r="AY29" s="2558" t="s">
        <v>503</v>
      </c>
      <c r="AZ29" s="2592"/>
      <c r="BA29" s="2593"/>
      <c r="BB29" s="126"/>
      <c r="BC29" s="126"/>
      <c r="BD29" s="126"/>
      <c r="BE29" s="126"/>
    </row>
    <row r="30" spans="1:57" ht="32.25" customHeight="1">
      <c r="A30" s="2578"/>
      <c r="B30" s="2579"/>
      <c r="C30" s="2583"/>
      <c r="D30" s="2584"/>
      <c r="E30" s="2584"/>
      <c r="F30" s="2585"/>
      <c r="G30" s="2589"/>
      <c r="H30" s="2590"/>
      <c r="I30" s="2579"/>
      <c r="J30" s="2589"/>
      <c r="K30" s="2590"/>
      <c r="L30" s="2590"/>
      <c r="M30" s="2590"/>
      <c r="N30" s="2579"/>
      <c r="O30" s="2634"/>
      <c r="P30" s="2635"/>
      <c r="Q30" s="2589"/>
      <c r="R30" s="2590"/>
      <c r="S30" s="2579"/>
      <c r="T30" s="2552"/>
      <c r="U30" s="2553"/>
      <c r="V30" s="2553"/>
      <c r="W30" s="2554"/>
      <c r="X30" s="2552"/>
      <c r="Y30" s="2553"/>
      <c r="Z30" s="2554"/>
      <c r="AA30" s="129"/>
      <c r="AB30" s="2545"/>
      <c r="AC30" s="2546"/>
      <c r="AD30" s="2546"/>
      <c r="AE30" s="2547"/>
      <c r="AF30" s="2545"/>
      <c r="AG30" s="2546"/>
      <c r="AH30" s="2547"/>
      <c r="AI30" s="2545"/>
      <c r="AJ30" s="2546"/>
      <c r="AK30" s="2547"/>
      <c r="AL30" s="132"/>
      <c r="AM30" s="132"/>
      <c r="AN30" s="2594"/>
      <c r="AO30" s="2595"/>
      <c r="AP30" s="2596"/>
      <c r="AQ30" s="2594"/>
      <c r="AR30" s="2595"/>
      <c r="AS30" s="2595"/>
      <c r="AT30" s="2595"/>
      <c r="AU30" s="2595"/>
      <c r="AV30" s="2595"/>
      <c r="AW30" s="2595"/>
      <c r="AX30" s="2596"/>
      <c r="AY30" s="2594"/>
      <c r="AZ30" s="2595"/>
      <c r="BA30" s="2596"/>
      <c r="BB30" s="126"/>
      <c r="BC30" s="126"/>
      <c r="BD30" s="126"/>
      <c r="BE30" s="126"/>
    </row>
    <row r="31" spans="1:57" ht="32.25" customHeight="1">
      <c r="A31" s="2681" t="s">
        <v>497</v>
      </c>
      <c r="B31" s="2683"/>
      <c r="C31" s="2702" t="s">
        <v>63</v>
      </c>
      <c r="D31" s="2703"/>
      <c r="E31" s="2703"/>
      <c r="F31" s="2704"/>
      <c r="G31" s="2705" t="s">
        <v>291</v>
      </c>
      <c r="H31" s="2682"/>
      <c r="I31" s="2683"/>
      <c r="J31" s="2709" t="s">
        <v>58</v>
      </c>
      <c r="K31" s="2710"/>
      <c r="L31" s="2710"/>
      <c r="M31" s="2710"/>
      <c r="N31" s="2710"/>
      <c r="O31" s="2711" t="s">
        <v>57</v>
      </c>
      <c r="P31" s="2711"/>
      <c r="Q31" s="2681">
        <v>1</v>
      </c>
      <c r="R31" s="2682"/>
      <c r="S31" s="2683"/>
      <c r="T31" s="2705" t="s">
        <v>49</v>
      </c>
      <c r="U31" s="2682"/>
      <c r="V31" s="2682"/>
      <c r="W31" s="2683"/>
      <c r="X31" s="2705" t="s">
        <v>78</v>
      </c>
      <c r="Y31" s="2682"/>
      <c r="Z31" s="2683"/>
      <c r="AA31" s="129"/>
      <c r="AB31" s="2543"/>
      <c r="AC31" s="2544"/>
      <c r="AD31" s="2544"/>
      <c r="AE31" s="2538"/>
      <c r="AF31" s="2543"/>
      <c r="AG31" s="2544"/>
      <c r="AH31" s="2538"/>
      <c r="AI31" s="2543"/>
      <c r="AJ31" s="2544"/>
      <c r="AK31" s="2538"/>
      <c r="AL31" s="132"/>
      <c r="AM31" s="132"/>
      <c r="AN31" s="2594"/>
      <c r="AO31" s="2595"/>
      <c r="AP31" s="2596"/>
      <c r="AQ31" s="2594"/>
      <c r="AR31" s="2595"/>
      <c r="AS31" s="2595"/>
      <c r="AT31" s="2595"/>
      <c r="AU31" s="2595"/>
      <c r="AV31" s="2595"/>
      <c r="AW31" s="2595"/>
      <c r="AX31" s="2596"/>
      <c r="AY31" s="2594"/>
      <c r="AZ31" s="2595"/>
      <c r="BA31" s="2596"/>
      <c r="BB31" s="126"/>
      <c r="BC31" s="126"/>
      <c r="BD31" s="126"/>
      <c r="BE31" s="126"/>
    </row>
    <row r="32" spans="1:57" ht="41.25" customHeight="1">
      <c r="A32" s="1650"/>
      <c r="B32" s="1650"/>
      <c r="C32" s="128"/>
      <c r="D32" s="1650"/>
      <c r="E32" s="1650"/>
      <c r="F32" s="1650"/>
      <c r="G32" s="1650"/>
      <c r="H32" s="1650"/>
      <c r="I32" s="1650"/>
      <c r="J32" s="1650"/>
      <c r="K32" s="1650"/>
      <c r="L32" s="1650"/>
      <c r="M32" s="1650"/>
      <c r="N32" s="1650"/>
      <c r="O32" s="1650"/>
      <c r="P32" s="1650"/>
      <c r="Q32" s="1650"/>
      <c r="R32" s="1650"/>
      <c r="S32" s="1650"/>
      <c r="T32" s="1650"/>
      <c r="U32" s="1650"/>
      <c r="V32" s="1650"/>
      <c r="W32" s="1650"/>
      <c r="X32" s="1651"/>
      <c r="Y32" s="1651"/>
      <c r="Z32" s="1651"/>
      <c r="AA32" s="1651"/>
      <c r="AB32" s="2707"/>
      <c r="AC32" s="2707"/>
      <c r="AD32" s="2707"/>
      <c r="AE32" s="2707"/>
      <c r="AF32" s="2706"/>
      <c r="AG32" s="2706"/>
      <c r="AH32" s="2706"/>
      <c r="AI32" s="2706"/>
      <c r="AJ32" s="2706"/>
      <c r="AK32" s="2706"/>
      <c r="AL32" s="133"/>
      <c r="AM32" s="133"/>
      <c r="AN32" s="2555"/>
      <c r="AO32" s="2556"/>
      <c r="AP32" s="2557"/>
      <c r="AQ32" s="2555"/>
      <c r="AR32" s="2556"/>
      <c r="AS32" s="2556"/>
      <c r="AT32" s="2556"/>
      <c r="AU32" s="2556"/>
      <c r="AV32" s="2556"/>
      <c r="AW32" s="2556"/>
      <c r="AX32" s="2557"/>
      <c r="AY32" s="2555"/>
      <c r="AZ32" s="2556"/>
      <c r="BA32" s="2557"/>
      <c r="BB32" s="126"/>
      <c r="BC32" s="126"/>
      <c r="BD32" s="126"/>
      <c r="BE32" s="126"/>
    </row>
    <row r="33" spans="1:57" ht="15.75">
      <c r="A33" s="127"/>
      <c r="B33" s="127"/>
      <c r="C33" s="2581" t="s">
        <v>522</v>
      </c>
      <c r="D33" s="2708"/>
      <c r="E33" s="2708"/>
      <c r="F33" s="2708"/>
      <c r="G33" s="2708"/>
      <c r="H33" s="2708"/>
      <c r="I33" s="2708"/>
      <c r="J33" s="2708"/>
      <c r="K33" s="2708"/>
      <c r="L33" s="2708"/>
      <c r="M33" s="2708"/>
      <c r="N33" s="2708"/>
      <c r="O33" s="2708"/>
      <c r="P33" s="2708"/>
      <c r="Q33" s="2708"/>
      <c r="R33" s="270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6"/>
      <c r="AX33" s="126"/>
      <c r="AY33" s="126"/>
      <c r="AZ33" s="126"/>
      <c r="BA33" s="126"/>
      <c r="BB33" s="126"/>
      <c r="BC33" s="126"/>
      <c r="BD33" s="126"/>
      <c r="BE33" s="126"/>
    </row>
    <row r="34" spans="10:57" ht="18.75" customHeight="1">
      <c r="J34" s="125"/>
      <c r="K34" s="125"/>
      <c r="L34" s="125"/>
      <c r="M34" s="125"/>
      <c r="N34" s="125"/>
      <c r="Q34" s="125"/>
      <c r="R34" s="125"/>
      <c r="S34" s="125"/>
      <c r="T34" s="125"/>
      <c r="U34" s="125"/>
      <c r="V34" s="125"/>
      <c r="W34" s="125"/>
      <c r="X34" s="4"/>
      <c r="Y34" s="4"/>
      <c r="Z34" s="125"/>
      <c r="AA34" s="125"/>
      <c r="AB34" s="125"/>
      <c r="AC34" s="125"/>
      <c r="AD34" s="125"/>
      <c r="AE34" s="4"/>
      <c r="AF34" s="4"/>
      <c r="AG34" s="125"/>
      <c r="AH34" s="125"/>
      <c r="AI34" s="125"/>
      <c r="AJ34" s="125"/>
      <c r="AK34" s="4"/>
      <c r="AL34" s="4"/>
      <c r="AM34" s="4"/>
      <c r="AN34" s="125"/>
      <c r="AO34" s="125"/>
      <c r="AP34" s="125"/>
      <c r="AQ34" s="125"/>
      <c r="AR34" s="125"/>
      <c r="AS34" s="122"/>
      <c r="AT34" s="122"/>
      <c r="AU34" s="122"/>
      <c r="AV34" s="122"/>
      <c r="AW34" s="122"/>
      <c r="AX34" s="123"/>
      <c r="AY34" s="123"/>
      <c r="AZ34" s="33"/>
      <c r="BA34" s="33"/>
      <c r="BB34" s="33"/>
      <c r="BC34" s="33"/>
      <c r="BD34" s="4"/>
      <c r="BE34" s="4"/>
    </row>
    <row r="35" spans="9:57" ht="18.75">
      <c r="I35" s="3"/>
      <c r="J35" s="33"/>
      <c r="K35" s="33"/>
      <c r="L35" s="33"/>
      <c r="M35" s="33"/>
      <c r="N35" s="33"/>
      <c r="O35" s="3"/>
      <c r="P35" s="3"/>
      <c r="Q35" s="33"/>
      <c r="R35" s="33"/>
      <c r="S35" s="33"/>
      <c r="T35" s="33"/>
      <c r="U35" s="33"/>
      <c r="V35" s="33"/>
      <c r="W35" s="33"/>
      <c r="X35" s="32"/>
      <c r="Y35" s="32"/>
      <c r="Z35" s="33"/>
      <c r="AA35" s="33"/>
      <c r="AB35" s="33"/>
      <c r="AC35" s="33"/>
      <c r="AD35" s="33"/>
      <c r="AE35" s="32"/>
      <c r="AF35" s="32"/>
      <c r="AG35" s="33"/>
      <c r="AH35" s="33"/>
      <c r="AI35" s="33"/>
      <c r="AJ35" s="33"/>
      <c r="AK35" s="32"/>
      <c r="AL35" s="32"/>
      <c r="AM35" s="32"/>
      <c r="AN35" s="33"/>
      <c r="AO35" s="33"/>
      <c r="AP35" s="33"/>
      <c r="AQ35" s="33"/>
      <c r="AR35" s="33"/>
      <c r="AS35" s="124"/>
      <c r="AT35" s="124"/>
      <c r="AU35" s="124"/>
      <c r="AV35" s="124"/>
      <c r="AW35" s="124"/>
      <c r="AX35" s="123"/>
      <c r="AY35" s="123"/>
      <c r="AZ35" s="33"/>
      <c r="BA35" s="33"/>
      <c r="BB35" s="33"/>
      <c r="BC35" s="33"/>
      <c r="BD35" s="4"/>
      <c r="BE35" s="4"/>
    </row>
    <row r="36" spans="9:46" ht="15.75"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9:46" ht="15.75"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9:46" ht="15.75"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</sheetData>
  <sheetProtection/>
  <mergeCells count="105">
    <mergeCell ref="AP2:BE2"/>
    <mergeCell ref="C33:R33"/>
    <mergeCell ref="AF32:AH32"/>
    <mergeCell ref="J31:N31"/>
    <mergeCell ref="O31:P31"/>
    <mergeCell ref="C28:F28"/>
    <mergeCell ref="T31:W31"/>
    <mergeCell ref="J18:M18"/>
    <mergeCell ref="J28:N28"/>
    <mergeCell ref="O28:P28"/>
    <mergeCell ref="A31:B31"/>
    <mergeCell ref="C31:F31"/>
    <mergeCell ref="G31:I31"/>
    <mergeCell ref="AI32:AK32"/>
    <mergeCell ref="X31:Z31"/>
    <mergeCell ref="AB32:AE32"/>
    <mergeCell ref="Q28:S28"/>
    <mergeCell ref="Q31:S31"/>
    <mergeCell ref="AF25:AH26"/>
    <mergeCell ref="T28:W28"/>
    <mergeCell ref="AB27:AE28"/>
    <mergeCell ref="AF27:AH28"/>
    <mergeCell ref="J25:N27"/>
    <mergeCell ref="O25:P27"/>
    <mergeCell ref="A25:B27"/>
    <mergeCell ref="C25:F27"/>
    <mergeCell ref="O29:P30"/>
    <mergeCell ref="Q25:S27"/>
    <mergeCell ref="AY25:BA28"/>
    <mergeCell ref="AB25:AE26"/>
    <mergeCell ref="X25:Z27"/>
    <mergeCell ref="T25:W27"/>
    <mergeCell ref="AN25:AP28"/>
    <mergeCell ref="AI25:AK26"/>
    <mergeCell ref="AQ25:AX28"/>
    <mergeCell ref="X28:Z28"/>
    <mergeCell ref="AI27:AK28"/>
    <mergeCell ref="AP1:BE1"/>
    <mergeCell ref="AP4:BE4"/>
    <mergeCell ref="A22:AU22"/>
    <mergeCell ref="A1:O1"/>
    <mergeCell ref="P5:AO5"/>
    <mergeCell ref="S18:W18"/>
    <mergeCell ref="A4:O4"/>
    <mergeCell ref="A2:O2"/>
    <mergeCell ref="A28:B28"/>
    <mergeCell ref="P2:AO2"/>
    <mergeCell ref="A10:O10"/>
    <mergeCell ref="P4:AO4"/>
    <mergeCell ref="A6:O6"/>
    <mergeCell ref="P8:AO8"/>
    <mergeCell ref="P9:AO9"/>
    <mergeCell ref="P3:AO3"/>
    <mergeCell ref="A3:O3"/>
    <mergeCell ref="AP5:BE5"/>
    <mergeCell ref="A7:O7"/>
    <mergeCell ref="AP8:BE8"/>
    <mergeCell ref="AP9:BE9"/>
    <mergeCell ref="P6:AO6"/>
    <mergeCell ref="AP6:BE6"/>
    <mergeCell ref="AP12:BE12"/>
    <mergeCell ref="P7:AO7"/>
    <mergeCell ref="AJ18:AN18"/>
    <mergeCell ref="AP7:BE7"/>
    <mergeCell ref="AP13:BE13"/>
    <mergeCell ref="BB18:BE18"/>
    <mergeCell ref="AP16:BE16"/>
    <mergeCell ref="AF18:AI18"/>
    <mergeCell ref="AP15:BE15"/>
    <mergeCell ref="AP10:BE10"/>
    <mergeCell ref="AP11:BE11"/>
    <mergeCell ref="B18:E18"/>
    <mergeCell ref="A17:BE17"/>
    <mergeCell ref="AP14:BE14"/>
    <mergeCell ref="A11:O11"/>
    <mergeCell ref="P11:AO11"/>
    <mergeCell ref="P13:AO13"/>
    <mergeCell ref="P14:AO14"/>
    <mergeCell ref="P12:AO12"/>
    <mergeCell ref="P10:AO10"/>
    <mergeCell ref="N18:R18"/>
    <mergeCell ref="AS21:BA21"/>
    <mergeCell ref="A24:BA24"/>
    <mergeCell ref="A18:A19"/>
    <mergeCell ref="AS18:AW18"/>
    <mergeCell ref="AO18:AR18"/>
    <mergeCell ref="AX18:BA18"/>
    <mergeCell ref="X18:AA18"/>
    <mergeCell ref="AB18:AE18"/>
    <mergeCell ref="F18:I18"/>
    <mergeCell ref="J29:N30"/>
    <mergeCell ref="AQ29:AX32"/>
    <mergeCell ref="AY29:BA32"/>
    <mergeCell ref="AN29:AP32"/>
    <mergeCell ref="X29:Z30"/>
    <mergeCell ref="AB29:AE31"/>
    <mergeCell ref="AF29:AH31"/>
    <mergeCell ref="AI29:AK31"/>
    <mergeCell ref="Q29:S30"/>
    <mergeCell ref="T29:W30"/>
    <mergeCell ref="A29:B30"/>
    <mergeCell ref="C29:F30"/>
    <mergeCell ref="G29:I30"/>
    <mergeCell ref="G25:I27"/>
    <mergeCell ref="G28:I28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view="pageBreakPreview" zoomScaleNormal="75" zoomScaleSheetLayoutView="100" zoomScalePageLayoutView="0" workbookViewId="0" topLeftCell="A7">
      <selection activeCell="C7" sqref="C7:F7"/>
    </sheetView>
  </sheetViews>
  <sheetFormatPr defaultColWidth="9.00390625" defaultRowHeight="12.75"/>
  <cols>
    <col min="1" max="1" width="0.875" style="36" customWidth="1"/>
    <col min="2" max="2" width="9.125" style="36" customWidth="1"/>
    <col min="3" max="3" width="15.75390625" style="36" customWidth="1"/>
    <col min="4" max="4" width="15.625" style="36" bestFit="1" customWidth="1"/>
    <col min="5" max="5" width="15.75390625" style="36" customWidth="1"/>
    <col min="6" max="6" width="16.875" style="36" bestFit="1" customWidth="1"/>
    <col min="7" max="7" width="17.625" style="36" customWidth="1"/>
    <col min="8" max="9" width="12.875" style="36" customWidth="1"/>
    <col min="10" max="10" width="12.00390625" style="36" customWidth="1"/>
    <col min="11" max="11" width="10.625" style="36" bestFit="1" customWidth="1"/>
    <col min="12" max="12" width="13.25390625" style="36" bestFit="1" customWidth="1"/>
    <col min="13" max="16384" width="9.125" style="36" customWidth="1"/>
  </cols>
  <sheetData>
    <row r="1" spans="1:9" ht="12.75">
      <c r="A1" s="6"/>
      <c r="B1" s="6"/>
      <c r="C1" s="6"/>
      <c r="D1" s="6"/>
      <c r="E1" s="6"/>
      <c r="F1" s="6"/>
      <c r="G1" s="6"/>
      <c r="H1" s="6"/>
      <c r="I1" s="6"/>
    </row>
    <row r="2" spans="1:11" s="32" customFormat="1" ht="18.75">
      <c r="A2" s="4"/>
      <c r="B2" s="2721" t="s">
        <v>84</v>
      </c>
      <c r="C2" s="2721"/>
      <c r="D2" s="2721"/>
      <c r="E2" s="2721"/>
      <c r="F2" s="2721"/>
      <c r="G2" s="2721"/>
      <c r="H2" s="2721"/>
      <c r="I2" s="2721"/>
      <c r="J2" s="37"/>
      <c r="K2" s="37"/>
    </row>
    <row r="3" spans="1:12" s="32" customFormat="1" ht="63">
      <c r="A3" s="4"/>
      <c r="B3" s="22" t="s">
        <v>12</v>
      </c>
      <c r="C3" s="22" t="s">
        <v>14</v>
      </c>
      <c r="D3" s="22" t="s">
        <v>17</v>
      </c>
      <c r="E3" s="22" t="s">
        <v>19</v>
      </c>
      <c r="F3" s="22" t="s">
        <v>87</v>
      </c>
      <c r="G3" s="22" t="s">
        <v>22</v>
      </c>
      <c r="H3" s="22" t="s">
        <v>15</v>
      </c>
      <c r="I3" s="2" t="s">
        <v>88</v>
      </c>
      <c r="J3" s="4"/>
      <c r="K3" s="33"/>
      <c r="L3" s="31"/>
    </row>
    <row r="4" spans="1:12" s="32" customFormat="1" ht="18.75">
      <c r="A4" s="4"/>
      <c r="B4" s="5" t="s">
        <v>85</v>
      </c>
      <c r="C4" s="5">
        <v>33</v>
      </c>
      <c r="D4" s="5">
        <v>8</v>
      </c>
      <c r="E4" s="5"/>
      <c r="F4" s="5"/>
      <c r="G4" s="5"/>
      <c r="H4" s="5">
        <v>7</v>
      </c>
      <c r="I4" s="5">
        <v>48</v>
      </c>
      <c r="J4" s="4"/>
      <c r="K4" s="8"/>
      <c r="L4" s="8"/>
    </row>
    <row r="5" spans="1:12" s="32" customFormat="1" ht="18.75">
      <c r="A5" s="4"/>
      <c r="B5" s="5" t="s">
        <v>86</v>
      </c>
      <c r="C5" s="42" t="s">
        <v>62</v>
      </c>
      <c r="D5" s="5">
        <v>5</v>
      </c>
      <c r="E5" s="5" t="s">
        <v>58</v>
      </c>
      <c r="F5" s="5" t="s">
        <v>57</v>
      </c>
      <c r="G5" s="5">
        <v>1</v>
      </c>
      <c r="H5" s="7" t="s">
        <v>59</v>
      </c>
      <c r="I5" s="7" t="s">
        <v>77</v>
      </c>
      <c r="J5" s="4"/>
      <c r="K5" s="34"/>
      <c r="L5" s="34"/>
    </row>
    <row r="6" spans="1:12" s="32" customFormat="1" ht="18.75">
      <c r="A6" s="4"/>
      <c r="B6" s="5" t="s">
        <v>24</v>
      </c>
      <c r="C6" s="42" t="s">
        <v>63</v>
      </c>
      <c r="D6" s="7" t="s">
        <v>56</v>
      </c>
      <c r="E6" s="5" t="s">
        <v>58</v>
      </c>
      <c r="F6" s="5" t="s">
        <v>57</v>
      </c>
      <c r="G6" s="5">
        <v>1</v>
      </c>
      <c r="H6" s="7" t="s">
        <v>49</v>
      </c>
      <c r="I6" s="7" t="s">
        <v>78</v>
      </c>
      <c r="J6" s="4"/>
      <c r="K6" s="8"/>
      <c r="L6" s="8"/>
    </row>
    <row r="7" spans="1:12" s="32" customFormat="1" ht="18.75">
      <c r="A7" s="4"/>
      <c r="B7" s="8"/>
      <c r="C7" s="2581" t="s">
        <v>89</v>
      </c>
      <c r="D7" s="2708"/>
      <c r="E7" s="2708"/>
      <c r="F7" s="2708"/>
      <c r="G7" s="8"/>
      <c r="H7" s="34"/>
      <c r="I7" s="34"/>
      <c r="J7" s="4"/>
      <c r="K7" s="8"/>
      <c r="L7" s="8"/>
    </row>
    <row r="8" spans="1:12" s="32" customFormat="1" ht="18.75">
      <c r="A8" s="4"/>
      <c r="B8" s="8"/>
      <c r="C8" s="17"/>
      <c r="D8" s="114"/>
      <c r="E8" s="114"/>
      <c r="F8" s="114"/>
      <c r="G8" s="8"/>
      <c r="H8" s="34"/>
      <c r="I8" s="34"/>
      <c r="J8" s="4"/>
      <c r="K8" s="8"/>
      <c r="L8" s="8"/>
    </row>
    <row r="9" spans="1:12" s="32" customFormat="1" ht="18.75">
      <c r="A9" s="4"/>
      <c r="B9" s="8"/>
      <c r="C9" s="2715" t="s">
        <v>90</v>
      </c>
      <c r="D9" s="2716"/>
      <c r="E9" s="2716"/>
      <c r="F9" s="114"/>
      <c r="G9" s="2715" t="s">
        <v>94</v>
      </c>
      <c r="H9" s="2717"/>
      <c r="I9" s="2717"/>
      <c r="J9" s="4"/>
      <c r="K9" s="8"/>
      <c r="L9" s="8"/>
    </row>
    <row r="10" spans="1:12" s="32" customFormat="1" ht="109.5" customHeight="1">
      <c r="A10" s="4"/>
      <c r="B10" s="8"/>
      <c r="C10" s="117" t="s">
        <v>91</v>
      </c>
      <c r="D10" s="117" t="s">
        <v>35</v>
      </c>
      <c r="E10" s="117" t="s">
        <v>92</v>
      </c>
      <c r="F10" s="114"/>
      <c r="G10" s="117" t="s">
        <v>95</v>
      </c>
      <c r="H10" s="116" t="s">
        <v>96</v>
      </c>
      <c r="I10" s="118" t="s">
        <v>35</v>
      </c>
      <c r="J10" s="4"/>
      <c r="K10" s="8"/>
      <c r="L10" s="8"/>
    </row>
    <row r="11" spans="1:12" s="32" customFormat="1" ht="56.25">
      <c r="A11" s="4"/>
      <c r="B11" s="8"/>
      <c r="C11" s="113" t="s">
        <v>93</v>
      </c>
      <c r="D11" s="113">
        <v>12</v>
      </c>
      <c r="E11" s="113" t="s">
        <v>55</v>
      </c>
      <c r="F11" s="114"/>
      <c r="G11" s="113" t="s">
        <v>97</v>
      </c>
      <c r="H11" s="119" t="s">
        <v>98</v>
      </c>
      <c r="I11" s="115" t="s">
        <v>49</v>
      </c>
      <c r="J11" s="4"/>
      <c r="K11" s="8"/>
      <c r="L11" s="8"/>
    </row>
    <row r="12" spans="1:12" s="32" customFormat="1" ht="18.75">
      <c r="A12" s="4"/>
      <c r="B12" s="8"/>
      <c r="C12" s="17"/>
      <c r="D12" s="114"/>
      <c r="E12" s="114"/>
      <c r="F12" s="114"/>
      <c r="G12" s="8"/>
      <c r="H12" s="34"/>
      <c r="I12" s="34"/>
      <c r="J12" s="4"/>
      <c r="K12" s="8"/>
      <c r="L12" s="8"/>
    </row>
    <row r="13" spans="1:12" s="32" customFormat="1" ht="18.75">
      <c r="A13" s="4"/>
      <c r="B13" s="8"/>
      <c r="C13" s="17"/>
      <c r="D13" s="114"/>
      <c r="E13" s="114"/>
      <c r="F13" s="114"/>
      <c r="G13" s="8"/>
      <c r="H13" s="34"/>
      <c r="I13" s="34"/>
      <c r="J13" s="4"/>
      <c r="K13" s="8"/>
      <c r="L13" s="8"/>
    </row>
    <row r="14" spans="1:12" s="32" customFormat="1" ht="18.75">
      <c r="A14" s="4"/>
      <c r="B14" s="8"/>
      <c r="C14" s="17"/>
      <c r="D14" s="114"/>
      <c r="E14" s="114"/>
      <c r="F14" s="114"/>
      <c r="G14" s="8"/>
      <c r="H14" s="34"/>
      <c r="I14" s="34"/>
      <c r="J14" s="4"/>
      <c r="K14" s="8"/>
      <c r="L14" s="8"/>
    </row>
    <row r="15" spans="1:12" s="32" customFormat="1" ht="18.75">
      <c r="A15" s="4"/>
      <c r="B15" s="8"/>
      <c r="C15" s="17"/>
      <c r="D15" s="114"/>
      <c r="E15" s="114"/>
      <c r="F15" s="114"/>
      <c r="G15" s="8"/>
      <c r="H15" s="34"/>
      <c r="I15" s="34"/>
      <c r="J15" s="4"/>
      <c r="K15" s="8"/>
      <c r="L15" s="8"/>
    </row>
    <row r="16" spans="1:11" s="32" customFormat="1" ht="18.75">
      <c r="A16" s="4"/>
      <c r="B16" s="8"/>
      <c r="C16" s="9"/>
      <c r="D16" s="9"/>
      <c r="E16" s="9"/>
      <c r="F16" s="9"/>
      <c r="G16" s="9"/>
      <c r="H16" s="9"/>
      <c r="I16" s="4"/>
      <c r="J16" s="35"/>
      <c r="K16" s="35"/>
    </row>
    <row r="17" spans="1:11" s="32" customFormat="1" ht="18.75">
      <c r="A17" s="2722"/>
      <c r="B17" s="2722"/>
      <c r="C17" s="2722"/>
      <c r="D17" s="2722"/>
      <c r="E17" s="2722"/>
      <c r="F17" s="2722"/>
      <c r="G17" s="2722"/>
      <c r="H17" s="37"/>
      <c r="I17" s="37"/>
      <c r="J17" s="9"/>
      <c r="K17" s="9"/>
    </row>
    <row r="18" spans="1:12" s="32" customFormat="1" ht="26.25" customHeight="1">
      <c r="A18" s="2718"/>
      <c r="B18" s="2719"/>
      <c r="C18" s="2719"/>
      <c r="D18" s="2720"/>
      <c r="E18" s="2720"/>
      <c r="F18" s="120"/>
      <c r="G18" s="120"/>
      <c r="H18" s="31"/>
      <c r="I18" s="31"/>
      <c r="J18" s="37"/>
      <c r="K18" s="37"/>
      <c r="L18" s="37"/>
    </row>
  </sheetData>
  <sheetProtection/>
  <mergeCells count="6">
    <mergeCell ref="C9:E9"/>
    <mergeCell ref="G9:I9"/>
    <mergeCell ref="A18:E18"/>
    <mergeCell ref="B2:I2"/>
    <mergeCell ref="A17:G17"/>
    <mergeCell ref="C7:F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390"/>
  <sheetViews>
    <sheetView tabSelected="1" view="pageBreakPreview" zoomScale="75" zoomScaleNormal="50" zoomScaleSheetLayoutView="75" zoomScalePageLayoutView="0" workbookViewId="0" topLeftCell="A1">
      <selection activeCell="AJ320" sqref="AJ320"/>
    </sheetView>
  </sheetViews>
  <sheetFormatPr defaultColWidth="9.00390625" defaultRowHeight="12.75"/>
  <cols>
    <col min="1" max="1" width="11.00390625" style="2235" customWidth="1"/>
    <col min="2" max="2" width="54.25390625" style="2233" customWidth="1"/>
    <col min="3" max="3" width="5.625" style="2251" customWidth="1"/>
    <col min="4" max="4" width="9.875" style="2252" customWidth="1"/>
    <col min="5" max="5" width="6.625" style="2252" customWidth="1"/>
    <col min="6" max="6" width="6.875" style="2251" customWidth="1"/>
    <col min="7" max="7" width="10.375" style="2251" customWidth="1"/>
    <col min="8" max="8" width="9.75390625" style="2251" customWidth="1"/>
    <col min="9" max="9" width="8.75390625" style="2233" customWidth="1"/>
    <col min="10" max="10" width="7.625" style="2233" customWidth="1"/>
    <col min="11" max="11" width="6.625" style="2233" customWidth="1"/>
    <col min="12" max="12" width="6.375" style="2233" customWidth="1"/>
    <col min="13" max="13" width="8.25390625" style="2233" customWidth="1"/>
    <col min="14" max="14" width="7.125" style="2233" customWidth="1"/>
    <col min="15" max="15" width="7.75390625" style="2233" customWidth="1"/>
    <col min="16" max="16" width="6.625" style="2233" customWidth="1"/>
    <col min="17" max="18" width="7.25390625" style="2233" customWidth="1"/>
    <col min="19" max="19" width="6.25390625" style="2233" customWidth="1"/>
    <col min="20" max="20" width="10.75390625" style="11" hidden="1" customWidth="1"/>
    <col min="21" max="33" width="9.125" style="11" hidden="1" customWidth="1"/>
    <col min="34" max="16384" width="9.125" style="11" customWidth="1"/>
  </cols>
  <sheetData>
    <row r="1" spans="1:33" s="14" customFormat="1" ht="21" thickBot="1">
      <c r="A1" s="2805" t="s">
        <v>525</v>
      </c>
      <c r="B1" s="2806"/>
      <c r="C1" s="2806"/>
      <c r="D1" s="2806"/>
      <c r="E1" s="2806"/>
      <c r="F1" s="2806"/>
      <c r="G1" s="2806"/>
      <c r="H1" s="2806"/>
      <c r="I1" s="2806"/>
      <c r="J1" s="2806"/>
      <c r="K1" s="2806"/>
      <c r="L1" s="2806"/>
      <c r="M1" s="2806"/>
      <c r="N1" s="2806"/>
      <c r="O1" s="2807"/>
      <c r="P1" s="2807"/>
      <c r="Q1" s="2807"/>
      <c r="R1" s="2807"/>
      <c r="S1" s="2807"/>
      <c r="T1" s="2494"/>
      <c r="U1" s="2494"/>
      <c r="V1" s="2494"/>
      <c r="W1" s="2494"/>
      <c r="X1" s="2494"/>
      <c r="Y1" s="2494"/>
      <c r="Z1" s="2494"/>
      <c r="AA1" s="2494"/>
      <c r="AB1" s="2494"/>
      <c r="AC1" s="2494"/>
      <c r="AD1" s="2494"/>
      <c r="AE1" s="2494"/>
      <c r="AF1" s="2494"/>
      <c r="AG1" s="2495"/>
    </row>
    <row r="2" spans="1:33" s="14" customFormat="1" ht="27.75" customHeight="1" thickBot="1">
      <c r="A2" s="2828" t="s">
        <v>25</v>
      </c>
      <c r="B2" s="2830" t="s">
        <v>116</v>
      </c>
      <c r="C2" s="2811" t="s">
        <v>504</v>
      </c>
      <c r="D2" s="2812"/>
      <c r="E2" s="2813"/>
      <c r="F2" s="2814"/>
      <c r="G2" s="2822" t="s">
        <v>104</v>
      </c>
      <c r="H2" s="2829" t="s">
        <v>105</v>
      </c>
      <c r="I2" s="2829"/>
      <c r="J2" s="2829"/>
      <c r="K2" s="2829"/>
      <c r="L2" s="2829"/>
      <c r="M2" s="2829"/>
      <c r="N2" s="2811" t="s">
        <v>499</v>
      </c>
      <c r="O2" s="2826"/>
      <c r="P2" s="2826"/>
      <c r="Q2" s="2826"/>
      <c r="R2" s="2826"/>
      <c r="S2" s="2827"/>
      <c r="T2" s="2494"/>
      <c r="U2" s="2494"/>
      <c r="V2" s="2494"/>
      <c r="W2" s="2494"/>
      <c r="X2" s="2494"/>
      <c r="Y2" s="2495"/>
      <c r="AG2" s="2496"/>
    </row>
    <row r="3" spans="1:33" s="14" customFormat="1" ht="24.75" customHeight="1" thickBot="1">
      <c r="A3" s="2828"/>
      <c r="B3" s="2830"/>
      <c r="C3" s="2815"/>
      <c r="D3" s="2816"/>
      <c r="E3" s="2817"/>
      <c r="F3" s="2818"/>
      <c r="G3" s="2822"/>
      <c r="H3" s="2808" t="s">
        <v>112</v>
      </c>
      <c r="I3" s="2830" t="s">
        <v>106</v>
      </c>
      <c r="J3" s="2830"/>
      <c r="K3" s="2830"/>
      <c r="L3" s="2830"/>
      <c r="M3" s="2822" t="s">
        <v>108</v>
      </c>
      <c r="N3" s="2723" t="s">
        <v>198</v>
      </c>
      <c r="O3" s="2723"/>
      <c r="P3" s="2723"/>
      <c r="Q3" s="2723" t="s">
        <v>199</v>
      </c>
      <c r="R3" s="2723"/>
      <c r="S3" s="2723"/>
      <c r="Y3" s="2496"/>
      <c r="AA3" s="2723" t="s">
        <v>198</v>
      </c>
      <c r="AB3" s="2723"/>
      <c r="AC3" s="2723"/>
      <c r="AD3" s="2723" t="s">
        <v>199</v>
      </c>
      <c r="AE3" s="2723"/>
      <c r="AF3" s="2723"/>
      <c r="AG3" s="2496"/>
    </row>
    <row r="4" spans="1:33" s="14" customFormat="1" ht="18" customHeight="1" thickBot="1">
      <c r="A4" s="2828"/>
      <c r="B4" s="2830"/>
      <c r="C4" s="2822" t="s">
        <v>99</v>
      </c>
      <c r="D4" s="2822" t="s">
        <v>100</v>
      </c>
      <c r="E4" s="2823" t="s">
        <v>101</v>
      </c>
      <c r="F4" s="2825"/>
      <c r="G4" s="2822"/>
      <c r="H4" s="2831"/>
      <c r="I4" s="2822" t="s">
        <v>107</v>
      </c>
      <c r="J4" s="2823" t="s">
        <v>111</v>
      </c>
      <c r="K4" s="2824"/>
      <c r="L4" s="2825"/>
      <c r="M4" s="2822"/>
      <c r="N4" s="2724" t="s">
        <v>516</v>
      </c>
      <c r="O4" s="2725"/>
      <c r="P4" s="2725"/>
      <c r="Q4" s="2726"/>
      <c r="R4" s="2726"/>
      <c r="S4" s="2727"/>
      <c r="Y4" s="2496"/>
      <c r="AA4" s="2724" t="s">
        <v>516</v>
      </c>
      <c r="AB4" s="2725"/>
      <c r="AC4" s="2725"/>
      <c r="AD4" s="2726"/>
      <c r="AE4" s="2726"/>
      <c r="AF4" s="2727"/>
      <c r="AG4" s="2496"/>
    </row>
    <row r="5" spans="1:33" s="14" customFormat="1" ht="16.5" thickBot="1">
      <c r="A5" s="2828"/>
      <c r="B5" s="2830"/>
      <c r="C5" s="2822"/>
      <c r="D5" s="2822"/>
      <c r="E5" s="2808" t="s">
        <v>102</v>
      </c>
      <c r="F5" s="2808" t="s">
        <v>103</v>
      </c>
      <c r="G5" s="2822"/>
      <c r="H5" s="2831"/>
      <c r="I5" s="2822"/>
      <c r="J5" s="2808" t="s">
        <v>26</v>
      </c>
      <c r="K5" s="2819" t="s">
        <v>110</v>
      </c>
      <c r="L5" s="2808" t="s">
        <v>109</v>
      </c>
      <c r="M5" s="2822"/>
      <c r="N5" s="1690">
        <v>1</v>
      </c>
      <c r="O5" s="1691" t="s">
        <v>500</v>
      </c>
      <c r="P5" s="1691" t="s">
        <v>501</v>
      </c>
      <c r="Q5" s="1691">
        <v>3</v>
      </c>
      <c r="R5" s="1691" t="s">
        <v>502</v>
      </c>
      <c r="S5" s="1691" t="s">
        <v>503</v>
      </c>
      <c r="Y5" s="2496"/>
      <c r="AA5" s="1690">
        <v>1</v>
      </c>
      <c r="AB5" s="1691" t="s">
        <v>500</v>
      </c>
      <c r="AC5" s="1691" t="s">
        <v>501</v>
      </c>
      <c r="AD5" s="1691">
        <v>3</v>
      </c>
      <c r="AE5" s="1691" t="s">
        <v>502</v>
      </c>
      <c r="AF5" s="1691" t="s">
        <v>503</v>
      </c>
      <c r="AG5" s="2496"/>
    </row>
    <row r="6" spans="1:33" s="14" customFormat="1" ht="16.5" thickBot="1">
      <c r="A6" s="2828"/>
      <c r="B6" s="2830"/>
      <c r="C6" s="2822"/>
      <c r="D6" s="2822"/>
      <c r="E6" s="2809"/>
      <c r="F6" s="2809"/>
      <c r="G6" s="2822"/>
      <c r="H6" s="2831"/>
      <c r="I6" s="2822"/>
      <c r="J6" s="2809"/>
      <c r="K6" s="2820"/>
      <c r="L6" s="2809"/>
      <c r="M6" s="2822"/>
      <c r="N6" s="2833" t="s">
        <v>517</v>
      </c>
      <c r="O6" s="2834"/>
      <c r="P6" s="2834"/>
      <c r="Q6" s="2834"/>
      <c r="R6" s="2834"/>
      <c r="S6" s="2835"/>
      <c r="Y6" s="2496"/>
      <c r="AG6" s="2496"/>
    </row>
    <row r="7" spans="1:33" s="14" customFormat="1" ht="34.5" customHeight="1" thickBot="1">
      <c r="A7" s="2828"/>
      <c r="B7" s="2830"/>
      <c r="C7" s="2822"/>
      <c r="D7" s="2822"/>
      <c r="E7" s="2810"/>
      <c r="F7" s="2810"/>
      <c r="G7" s="2822"/>
      <c r="H7" s="2832"/>
      <c r="I7" s="2822"/>
      <c r="J7" s="2810"/>
      <c r="K7" s="2821"/>
      <c r="L7" s="2810"/>
      <c r="M7" s="2822"/>
      <c r="N7" s="1692">
        <v>15</v>
      </c>
      <c r="O7" s="1693">
        <v>9</v>
      </c>
      <c r="P7" s="1694">
        <v>9</v>
      </c>
      <c r="Q7" s="1695">
        <v>15</v>
      </c>
      <c r="R7" s="1693">
        <v>9</v>
      </c>
      <c r="S7" s="1694">
        <v>8</v>
      </c>
      <c r="Y7" s="2496"/>
      <c r="AG7" s="2496"/>
    </row>
    <row r="8" spans="1:33" s="14" customFormat="1" ht="15.75" customHeight="1" thickBot="1">
      <c r="A8" s="1696">
        <v>1</v>
      </c>
      <c r="B8" s="1697">
        <v>2</v>
      </c>
      <c r="C8" s="2276">
        <v>3</v>
      </c>
      <c r="D8" s="2276">
        <v>4</v>
      </c>
      <c r="E8" s="2276">
        <v>5</v>
      </c>
      <c r="F8" s="2276">
        <v>6</v>
      </c>
      <c r="G8" s="2276">
        <v>7</v>
      </c>
      <c r="H8" s="2276">
        <v>8</v>
      </c>
      <c r="I8" s="2276">
        <v>9</v>
      </c>
      <c r="J8" s="2276">
        <v>10</v>
      </c>
      <c r="K8" s="2276">
        <v>11</v>
      </c>
      <c r="L8" s="2276">
        <v>12</v>
      </c>
      <c r="M8" s="2276">
        <v>13</v>
      </c>
      <c r="N8" s="1698">
        <v>14</v>
      </c>
      <c r="O8" s="1699">
        <v>15</v>
      </c>
      <c r="P8" s="1700">
        <v>16</v>
      </c>
      <c r="Q8" s="1701">
        <v>17</v>
      </c>
      <c r="R8" s="1699">
        <v>18</v>
      </c>
      <c r="S8" s="1700">
        <v>19</v>
      </c>
      <c r="Y8" s="2496"/>
      <c r="AB8" s="2258"/>
      <c r="AC8" s="2258"/>
      <c r="AD8" s="2258"/>
      <c r="AE8" s="2258"/>
      <c r="AF8" s="2258"/>
      <c r="AG8" s="2258"/>
    </row>
    <row r="9" spans="1:33" s="14" customFormat="1" ht="18.75" customHeight="1" thickBot="1">
      <c r="A9" s="2737" t="s">
        <v>526</v>
      </c>
      <c r="B9" s="2738"/>
      <c r="C9" s="2738"/>
      <c r="D9" s="2738"/>
      <c r="E9" s="2738"/>
      <c r="F9" s="2738"/>
      <c r="G9" s="2738"/>
      <c r="H9" s="2738"/>
      <c r="I9" s="2738"/>
      <c r="J9" s="2738"/>
      <c r="K9" s="2738"/>
      <c r="L9" s="2738"/>
      <c r="M9" s="2738"/>
      <c r="N9" s="2738"/>
      <c r="O9" s="2738"/>
      <c r="P9" s="2738"/>
      <c r="Q9" s="2738"/>
      <c r="R9" s="2738"/>
      <c r="S9" s="2738"/>
      <c r="T9" s="2738"/>
      <c r="U9" s="2738"/>
      <c r="V9" s="2738"/>
      <c r="W9" s="2738"/>
      <c r="X9" s="2738"/>
      <c r="Y9" s="2739"/>
      <c r="AB9" s="2327"/>
      <c r="AC9" s="2328"/>
      <c r="AD9" s="2328"/>
      <c r="AE9" s="2328"/>
      <c r="AF9" s="2328"/>
      <c r="AG9" s="2329"/>
    </row>
    <row r="10" spans="1:33" s="14" customFormat="1" ht="16.5" customHeight="1" thickBot="1">
      <c r="A10" s="2724" t="s">
        <v>210</v>
      </c>
      <c r="B10" s="2725"/>
      <c r="C10" s="2725"/>
      <c r="D10" s="2725"/>
      <c r="E10" s="2725"/>
      <c r="F10" s="2725"/>
      <c r="G10" s="2725"/>
      <c r="H10" s="2725"/>
      <c r="I10" s="2725"/>
      <c r="J10" s="2725"/>
      <c r="K10" s="2725"/>
      <c r="L10" s="2725"/>
      <c r="M10" s="2725"/>
      <c r="N10" s="2725"/>
      <c r="O10" s="2725"/>
      <c r="P10" s="2725"/>
      <c r="Q10" s="2725"/>
      <c r="R10" s="2725"/>
      <c r="S10" s="2795"/>
      <c r="Y10" s="2496"/>
      <c r="AB10" s="2263"/>
      <c r="AC10" s="2264"/>
      <c r="AD10" s="2264"/>
      <c r="AE10" s="2265"/>
      <c r="AF10" s="2265"/>
      <c r="AG10" s="2266"/>
    </row>
    <row r="11" spans="1:33" s="14" customFormat="1" ht="17.25" customHeight="1" thickBot="1">
      <c r="A11" s="2796" t="s">
        <v>65</v>
      </c>
      <c r="B11" s="2797"/>
      <c r="C11" s="2797"/>
      <c r="D11" s="2797"/>
      <c r="E11" s="2797"/>
      <c r="F11" s="2797"/>
      <c r="G11" s="2797"/>
      <c r="H11" s="2797"/>
      <c r="I11" s="2797"/>
      <c r="J11" s="2797"/>
      <c r="K11" s="2797"/>
      <c r="L11" s="2797"/>
      <c r="M11" s="2797"/>
      <c r="N11" s="2797"/>
      <c r="O11" s="2797"/>
      <c r="P11" s="2797"/>
      <c r="Q11" s="2797"/>
      <c r="R11" s="2797"/>
      <c r="S11" s="2798"/>
      <c r="Y11" s="2496"/>
      <c r="AB11" s="2267">
        <v>1</v>
      </c>
      <c r="AC11" s="2268" t="s">
        <v>500</v>
      </c>
      <c r="AD11" s="2268" t="s">
        <v>501</v>
      </c>
      <c r="AE11" s="2268">
        <v>3</v>
      </c>
      <c r="AF11" s="2268" t="s">
        <v>502</v>
      </c>
      <c r="AG11" s="2571" t="s">
        <v>503</v>
      </c>
    </row>
    <row r="12" spans="1:33" s="25" customFormat="1" ht="20.25" customHeight="1">
      <c r="A12" s="1702" t="s">
        <v>134</v>
      </c>
      <c r="B12" s="1703" t="s">
        <v>244</v>
      </c>
      <c r="C12" s="1493"/>
      <c r="D12" s="1704"/>
      <c r="E12" s="1488"/>
      <c r="F12" s="1705"/>
      <c r="G12" s="1706">
        <v>6.5</v>
      </c>
      <c r="H12" s="1707">
        <f>G12*30</f>
        <v>195</v>
      </c>
      <c r="I12" s="2338"/>
      <c r="J12" s="2338"/>
      <c r="K12" s="2338"/>
      <c r="L12" s="2338"/>
      <c r="M12" s="2339"/>
      <c r="N12" s="1710"/>
      <c r="O12" s="1711"/>
      <c r="P12" s="1712"/>
      <c r="Q12" s="1710"/>
      <c r="R12" s="1711"/>
      <c r="S12" s="1712"/>
      <c r="Y12" s="2497"/>
      <c r="AA12" s="2261" t="s">
        <v>518</v>
      </c>
      <c r="AB12" s="2259">
        <f aca="true" t="shared" si="0" ref="AB12:AG12">COUNTIF($C12:$C24,AB$11)</f>
        <v>1</v>
      </c>
      <c r="AC12" s="2259">
        <f t="shared" si="0"/>
        <v>0</v>
      </c>
      <c r="AD12" s="2259">
        <f t="shared" si="0"/>
        <v>0</v>
      </c>
      <c r="AE12" s="2259">
        <f t="shared" si="0"/>
        <v>0</v>
      </c>
      <c r="AF12" s="2259">
        <f t="shared" si="0"/>
        <v>0</v>
      </c>
      <c r="AG12" s="2572">
        <f t="shared" si="0"/>
        <v>0</v>
      </c>
    </row>
    <row r="13" spans="1:33" s="25" customFormat="1" ht="15.75">
      <c r="A13" s="1713"/>
      <c r="B13" s="1714" t="s">
        <v>346</v>
      </c>
      <c r="C13" s="1715"/>
      <c r="D13" s="1716"/>
      <c r="E13" s="1717"/>
      <c r="F13" s="1718"/>
      <c r="G13" s="1719">
        <v>5</v>
      </c>
      <c r="H13" s="1496">
        <f>G13*30</f>
        <v>150</v>
      </c>
      <c r="I13" s="1488"/>
      <c r="J13" s="1488"/>
      <c r="K13" s="1488"/>
      <c r="L13" s="1488"/>
      <c r="M13" s="2340"/>
      <c r="N13" s="1720"/>
      <c r="O13" s="1717"/>
      <c r="P13" s="1721"/>
      <c r="Q13" s="1715"/>
      <c r="R13" s="1717"/>
      <c r="S13" s="1717"/>
      <c r="Y13" s="2497"/>
      <c r="AA13" s="2261" t="s">
        <v>519</v>
      </c>
      <c r="AB13" s="2259">
        <f>COUNTIF($D12:$D24,AB$11)</f>
        <v>0</v>
      </c>
      <c r="AC13" s="2259">
        <f>COUNTIF($D12:$D24,AC$11)</f>
        <v>1</v>
      </c>
      <c r="AD13" s="2259">
        <v>1</v>
      </c>
      <c r="AE13" s="2259">
        <f>COUNTIF($D12:$D24,AE$11)</f>
        <v>0</v>
      </c>
      <c r="AF13" s="2259">
        <f>COUNTIF($D12:$D24,AF$11)</f>
        <v>0</v>
      </c>
      <c r="AG13" s="2572">
        <f>COUNTIF($D12:$D24,AG$11)</f>
        <v>1</v>
      </c>
    </row>
    <row r="14" spans="1:33" s="25" customFormat="1" ht="15.75">
      <c r="A14" s="1713"/>
      <c r="B14" s="1722" t="s">
        <v>347</v>
      </c>
      <c r="C14" s="1715"/>
      <c r="D14" s="1716"/>
      <c r="E14" s="1717"/>
      <c r="F14" s="1718"/>
      <c r="G14" s="1719"/>
      <c r="H14" s="1271"/>
      <c r="I14" s="1488"/>
      <c r="J14" s="1488"/>
      <c r="K14" s="1488"/>
      <c r="L14" s="1488"/>
      <c r="M14" s="2340"/>
      <c r="N14" s="1723" t="s">
        <v>348</v>
      </c>
      <c r="O14" s="1724" t="s">
        <v>348</v>
      </c>
      <c r="P14" s="1725" t="s">
        <v>348</v>
      </c>
      <c r="Q14" s="1723" t="s">
        <v>348</v>
      </c>
      <c r="R14" s="1724" t="s">
        <v>348</v>
      </c>
      <c r="S14" s="1717"/>
      <c r="T14" s="25" t="s">
        <v>198</v>
      </c>
      <c r="U14" s="1618">
        <f>G19+G23+G29</f>
        <v>7</v>
      </c>
      <c r="Y14" s="2497"/>
      <c r="AA14" s="2262" t="s">
        <v>520</v>
      </c>
      <c r="AB14" s="2259">
        <f aca="true" t="shared" si="1" ref="AB14:AG14">COUNTIF($E12:$E24,AB$11)</f>
        <v>0</v>
      </c>
      <c r="AC14" s="2259">
        <f t="shared" si="1"/>
        <v>0</v>
      </c>
      <c r="AD14" s="2259">
        <f t="shared" si="1"/>
        <v>0</v>
      </c>
      <c r="AE14" s="2259">
        <f t="shared" si="1"/>
        <v>0</v>
      </c>
      <c r="AF14" s="2259">
        <f t="shared" si="1"/>
        <v>0</v>
      </c>
      <c r="AG14" s="2572">
        <f t="shared" si="1"/>
        <v>0</v>
      </c>
    </row>
    <row r="15" spans="1:33" s="25" customFormat="1" ht="15.75">
      <c r="A15" s="1713"/>
      <c r="B15" s="1722" t="s">
        <v>37</v>
      </c>
      <c r="C15" s="1493"/>
      <c r="D15" s="1488" t="s">
        <v>503</v>
      </c>
      <c r="E15" s="1488"/>
      <c r="F15" s="1705"/>
      <c r="G15" s="1706">
        <v>1.5</v>
      </c>
      <c r="H15" s="1496">
        <f>G15*30</f>
        <v>45</v>
      </c>
      <c r="I15" s="1489">
        <f aca="true" t="shared" si="2" ref="I15:I23">SUM(J15:L15)</f>
        <v>16</v>
      </c>
      <c r="J15" s="1489"/>
      <c r="K15" s="1489"/>
      <c r="L15" s="1489">
        <v>16</v>
      </c>
      <c r="M15" s="1726">
        <f>H15-I15</f>
        <v>29</v>
      </c>
      <c r="N15" s="1727"/>
      <c r="O15" s="1728"/>
      <c r="P15" s="1721"/>
      <c r="Q15" s="1727"/>
      <c r="R15" s="1728"/>
      <c r="S15" s="1721">
        <v>2</v>
      </c>
      <c r="T15" s="25" t="s">
        <v>199</v>
      </c>
      <c r="U15" s="1618">
        <f>G15</f>
        <v>1.5</v>
      </c>
      <c r="Y15" s="2497"/>
      <c r="AA15" s="2262" t="s">
        <v>521</v>
      </c>
      <c r="AB15" s="2259">
        <f aca="true" t="shared" si="3" ref="AB15:AG15">COUNTIF($F12:$F24,AB$11)</f>
        <v>0</v>
      </c>
      <c r="AC15" s="2259">
        <f t="shared" si="3"/>
        <v>0</v>
      </c>
      <c r="AD15" s="2259">
        <f t="shared" si="3"/>
        <v>0</v>
      </c>
      <c r="AE15" s="2259">
        <f t="shared" si="3"/>
        <v>0</v>
      </c>
      <c r="AF15" s="2259">
        <f t="shared" si="3"/>
        <v>0</v>
      </c>
      <c r="AG15" s="2572">
        <f t="shared" si="3"/>
        <v>0</v>
      </c>
    </row>
    <row r="16" spans="1:33" s="25" customFormat="1" ht="15.75">
      <c r="A16" s="1714" t="s">
        <v>135</v>
      </c>
      <c r="B16" s="1729" t="s">
        <v>127</v>
      </c>
      <c r="C16" s="1493" t="s">
        <v>131</v>
      </c>
      <c r="D16" s="1730"/>
      <c r="E16" s="1391"/>
      <c r="F16" s="1731"/>
      <c r="G16" s="2341">
        <v>4.5</v>
      </c>
      <c r="H16" s="1400">
        <f>G16*30</f>
        <v>135</v>
      </c>
      <c r="I16" s="1488">
        <f t="shared" si="2"/>
        <v>0</v>
      </c>
      <c r="J16" s="1391"/>
      <c r="K16" s="1391"/>
      <c r="L16" s="1391"/>
      <c r="M16" s="1492"/>
      <c r="N16" s="1733"/>
      <c r="O16" s="1734"/>
      <c r="P16" s="1735"/>
      <c r="Q16" s="1733"/>
      <c r="R16" s="1734"/>
      <c r="S16" s="1735"/>
      <c r="U16" s="1619">
        <f>SUM(U14:U15)</f>
        <v>8.5</v>
      </c>
      <c r="Y16" s="2497"/>
      <c r="AG16" s="2497"/>
    </row>
    <row r="17" spans="1:35" s="25" customFormat="1" ht="15.75">
      <c r="A17" s="1714" t="s">
        <v>136</v>
      </c>
      <c r="B17" s="1736" t="s">
        <v>128</v>
      </c>
      <c r="C17" s="1395"/>
      <c r="D17" s="1737"/>
      <c r="E17" s="1738"/>
      <c r="F17" s="1739"/>
      <c r="G17" s="1740">
        <v>3</v>
      </c>
      <c r="H17" s="1496">
        <f aca="true" t="shared" si="4" ref="H17:H24">G17*30</f>
        <v>90</v>
      </c>
      <c r="I17" s="1488">
        <f t="shared" si="2"/>
        <v>0</v>
      </c>
      <c r="J17" s="1741"/>
      <c r="K17" s="1741"/>
      <c r="L17" s="1741"/>
      <c r="M17" s="1492"/>
      <c r="N17" s="1742"/>
      <c r="O17" s="1743"/>
      <c r="P17" s="1735"/>
      <c r="Q17" s="1733"/>
      <c r="R17" s="1734"/>
      <c r="S17" s="1735"/>
      <c r="Y17" s="2497"/>
      <c r="AG17" s="2497"/>
      <c r="AH17" s="2570"/>
      <c r="AI17" s="2260"/>
    </row>
    <row r="18" spans="1:33" s="43" customFormat="1" ht="13.5" customHeight="1">
      <c r="A18" s="1714"/>
      <c r="B18" s="1714" t="s">
        <v>36</v>
      </c>
      <c r="C18" s="1666"/>
      <c r="D18" s="1744"/>
      <c r="E18" s="1667"/>
      <c r="F18" s="1745"/>
      <c r="G18" s="2341">
        <v>2</v>
      </c>
      <c r="H18" s="1400">
        <f t="shared" si="4"/>
        <v>60</v>
      </c>
      <c r="I18" s="1488">
        <f t="shared" si="2"/>
        <v>0</v>
      </c>
      <c r="J18" s="1746"/>
      <c r="K18" s="1746"/>
      <c r="L18" s="1746"/>
      <c r="M18" s="1492"/>
      <c r="N18" s="1742"/>
      <c r="O18" s="1743"/>
      <c r="P18" s="1735"/>
      <c r="Q18" s="1733"/>
      <c r="R18" s="1734"/>
      <c r="S18" s="1735"/>
      <c r="Y18" s="2498"/>
      <c r="AG18" s="2498"/>
    </row>
    <row r="19" spans="1:33" s="43" customFormat="1" ht="15.75" customHeight="1">
      <c r="A19" s="1736" t="s">
        <v>137</v>
      </c>
      <c r="B19" s="1722" t="s">
        <v>37</v>
      </c>
      <c r="C19" s="1395"/>
      <c r="D19" s="1747" t="s">
        <v>500</v>
      </c>
      <c r="E19" s="1748"/>
      <c r="F19" s="1749"/>
      <c r="G19" s="1740">
        <v>1</v>
      </c>
      <c r="H19" s="1496">
        <f t="shared" si="4"/>
        <v>30</v>
      </c>
      <c r="I19" s="1489">
        <v>10</v>
      </c>
      <c r="J19" s="1750">
        <v>10</v>
      </c>
      <c r="K19" s="1750"/>
      <c r="L19" s="1750"/>
      <c r="M19" s="1726">
        <f>H19-I19</f>
        <v>20</v>
      </c>
      <c r="N19" s="1751"/>
      <c r="O19" s="1752">
        <v>1</v>
      </c>
      <c r="P19" s="1735"/>
      <c r="Q19" s="1733"/>
      <c r="R19" s="1734"/>
      <c r="S19" s="1735"/>
      <c r="Y19" s="2498"/>
      <c r="AG19" s="2498"/>
    </row>
    <row r="20" spans="1:33" s="43" customFormat="1" ht="15.75">
      <c r="A20" s="1729" t="s">
        <v>138</v>
      </c>
      <c r="B20" s="1729" t="s">
        <v>129</v>
      </c>
      <c r="C20" s="1493" t="s">
        <v>131</v>
      </c>
      <c r="D20" s="1730"/>
      <c r="E20" s="1391"/>
      <c r="F20" s="1731"/>
      <c r="G20" s="1740">
        <v>4</v>
      </c>
      <c r="H20" s="1496">
        <f t="shared" si="4"/>
        <v>120</v>
      </c>
      <c r="I20" s="1488"/>
      <c r="J20" s="893"/>
      <c r="K20" s="893"/>
      <c r="L20" s="893"/>
      <c r="M20" s="1492"/>
      <c r="N20" s="1742"/>
      <c r="O20" s="1734"/>
      <c r="P20" s="1735"/>
      <c r="Q20" s="1733"/>
      <c r="R20" s="1734"/>
      <c r="S20" s="1735"/>
      <c r="Y20" s="2498"/>
      <c r="AG20" s="2498"/>
    </row>
    <row r="21" spans="1:33" s="25" customFormat="1" ht="15.75">
      <c r="A21" s="1753" t="s">
        <v>139</v>
      </c>
      <c r="B21" s="1736" t="s">
        <v>130</v>
      </c>
      <c r="C21" s="1754"/>
      <c r="D21" s="1730"/>
      <c r="E21" s="1391"/>
      <c r="F21" s="1755"/>
      <c r="G21" s="1740">
        <f>G22+G23</f>
        <v>4.5</v>
      </c>
      <c r="H21" s="1496">
        <f t="shared" si="4"/>
        <v>135</v>
      </c>
      <c r="I21" s="1488"/>
      <c r="J21" s="1741"/>
      <c r="K21" s="1741"/>
      <c r="L21" s="1741"/>
      <c r="M21" s="1492"/>
      <c r="N21" s="1742"/>
      <c r="O21" s="1734"/>
      <c r="P21" s="1735"/>
      <c r="Q21" s="1733"/>
      <c r="R21" s="1734"/>
      <c r="S21" s="1735"/>
      <c r="Y21" s="2497"/>
      <c r="AG21" s="2497"/>
    </row>
    <row r="22" spans="1:33" s="25" customFormat="1" ht="15.75">
      <c r="A22" s="1756"/>
      <c r="B22" s="1714" t="s">
        <v>36</v>
      </c>
      <c r="C22" s="1757"/>
      <c r="D22" s="1758"/>
      <c r="E22" s="1759"/>
      <c r="F22" s="1760"/>
      <c r="G22" s="2342">
        <v>3</v>
      </c>
      <c r="H22" s="1400">
        <f t="shared" si="4"/>
        <v>90</v>
      </c>
      <c r="I22" s="1488">
        <f t="shared" si="2"/>
        <v>0</v>
      </c>
      <c r="J22" s="1761"/>
      <c r="K22" s="1761"/>
      <c r="L22" s="1761"/>
      <c r="M22" s="1492"/>
      <c r="N22" s="1269"/>
      <c r="O22" s="1734"/>
      <c r="P22" s="1735"/>
      <c r="Q22" s="1733"/>
      <c r="R22" s="1734"/>
      <c r="S22" s="1735"/>
      <c r="Y22" s="2497"/>
      <c r="AG22" s="2497"/>
    </row>
    <row r="23" spans="1:33" s="25" customFormat="1" ht="15.75">
      <c r="A23" s="1762" t="s">
        <v>140</v>
      </c>
      <c r="B23" s="1763" t="s">
        <v>37</v>
      </c>
      <c r="C23" s="1764">
        <v>1</v>
      </c>
      <c r="D23" s="1765"/>
      <c r="E23" s="1765"/>
      <c r="F23" s="1766"/>
      <c r="G23" s="1767">
        <v>1.5</v>
      </c>
      <c r="H23" s="1768">
        <f t="shared" si="4"/>
        <v>45</v>
      </c>
      <c r="I23" s="1769">
        <f t="shared" si="2"/>
        <v>15</v>
      </c>
      <c r="J23" s="1770">
        <v>15</v>
      </c>
      <c r="K23" s="1770"/>
      <c r="L23" s="1770"/>
      <c r="M23" s="1771">
        <f>H23-I23</f>
        <v>30</v>
      </c>
      <c r="N23" s="1772">
        <v>1</v>
      </c>
      <c r="O23" s="1270"/>
      <c r="P23" s="1773"/>
      <c r="Q23" s="1774"/>
      <c r="R23" s="1270"/>
      <c r="S23" s="1773"/>
      <c r="Y23" s="2497"/>
      <c r="AG23" s="2497"/>
    </row>
    <row r="24" spans="1:33" s="25" customFormat="1" ht="16.5" thickBot="1">
      <c r="A24" s="1762" t="s">
        <v>488</v>
      </c>
      <c r="B24" s="2336" t="s">
        <v>489</v>
      </c>
      <c r="C24" s="2331"/>
      <c r="D24" s="1765"/>
      <c r="E24" s="1765"/>
      <c r="F24" s="2332"/>
      <c r="G24" s="2333">
        <v>3.5</v>
      </c>
      <c r="H24" s="2135">
        <f t="shared" si="4"/>
        <v>105</v>
      </c>
      <c r="I24" s="2135"/>
      <c r="J24" s="1770"/>
      <c r="K24" s="1770"/>
      <c r="L24" s="1770"/>
      <c r="M24" s="2060"/>
      <c r="N24" s="2334"/>
      <c r="O24" s="1270"/>
      <c r="P24" s="2335"/>
      <c r="Q24" s="1774"/>
      <c r="R24" s="1270"/>
      <c r="S24" s="1270"/>
      <c r="Y24" s="2497"/>
      <c r="AG24" s="2497"/>
    </row>
    <row r="25" spans="1:33" s="25" customFormat="1" ht="24.75" customHeight="1" thickBot="1">
      <c r="A25" s="2743" t="s">
        <v>141</v>
      </c>
      <c r="B25" s="2780"/>
      <c r="C25" s="1781"/>
      <c r="D25" s="1782"/>
      <c r="E25" s="1782"/>
      <c r="F25" s="1783"/>
      <c r="G25" s="1789">
        <f>G$12+G$16+G$17+G$20+G$21+G29+G24</f>
        <v>30.5</v>
      </c>
      <c r="H25" s="2337">
        <f>H$12+H$16+H$17+H$20+H$21+H29+H24</f>
        <v>915</v>
      </c>
      <c r="I25" s="1789"/>
      <c r="J25" s="1788"/>
      <c r="K25" s="1788"/>
      <c r="L25" s="1788"/>
      <c r="M25" s="1788"/>
      <c r="N25" s="2159"/>
      <c r="O25" s="1786"/>
      <c r="P25" s="1787"/>
      <c r="Q25" s="1785"/>
      <c r="R25" s="1786"/>
      <c r="S25" s="1787"/>
      <c r="Y25" s="2497"/>
      <c r="AG25" s="2497"/>
    </row>
    <row r="26" spans="1:33" s="25" customFormat="1" ht="16.5" thickBot="1">
      <c r="A26" s="2271"/>
      <c r="B26" s="2273" t="s">
        <v>60</v>
      </c>
      <c r="C26" s="1781"/>
      <c r="D26" s="1782"/>
      <c r="E26" s="1782"/>
      <c r="F26" s="1783"/>
      <c r="G26" s="2368">
        <f>G13+G16+G18+G20+G22+G24</f>
        <v>22</v>
      </c>
      <c r="H26" s="2368">
        <f>H13+H16+H18+H20+H22+H24</f>
        <v>660</v>
      </c>
      <c r="I26" s="1784">
        <f>I12+I16+I18+I20+I22</f>
        <v>0</v>
      </c>
      <c r="J26" s="1784">
        <f>J12+J16+J18+J20+J22</f>
        <v>0</v>
      </c>
      <c r="K26" s="1784">
        <f>K12+K16+K18+K20+K22</f>
        <v>0</v>
      </c>
      <c r="L26" s="1784">
        <f>L12+L16+L18+L20+L22</f>
        <v>0</v>
      </c>
      <c r="M26" s="1784">
        <f>M12+M16+M18+M20+M22</f>
        <v>0</v>
      </c>
      <c r="N26" s="1785"/>
      <c r="O26" s="1786"/>
      <c r="P26" s="1787"/>
      <c r="Q26" s="1785"/>
      <c r="R26" s="1786"/>
      <c r="S26" s="1787"/>
      <c r="Y26" s="2497"/>
      <c r="AG26" s="2497"/>
    </row>
    <row r="27" spans="1:33" s="25" customFormat="1" ht="20.25" customHeight="1" thickBot="1">
      <c r="A27" s="2765" t="s">
        <v>66</v>
      </c>
      <c r="B27" s="2765"/>
      <c r="C27" s="1781"/>
      <c r="D27" s="1782"/>
      <c r="E27" s="1782"/>
      <c r="F27" s="1783"/>
      <c r="G27" s="1788">
        <f>G15+G19+G23+G29</f>
        <v>8.5</v>
      </c>
      <c r="H27" s="1788">
        <f>H15+H19+H23+H29</f>
        <v>255</v>
      </c>
      <c r="I27" s="1691">
        <f>I14+I15+I19+I23</f>
        <v>41</v>
      </c>
      <c r="J27" s="1691">
        <f>J14+J15+J19+J23</f>
        <v>25</v>
      </c>
      <c r="K27" s="1691">
        <f>K14+K15+K19+K23</f>
        <v>0</v>
      </c>
      <c r="L27" s="1691">
        <f>L14+L15+L19+L23</f>
        <v>16</v>
      </c>
      <c r="M27" s="1691">
        <f>M14+M15+M19+M23</f>
        <v>79</v>
      </c>
      <c r="N27" s="1788">
        <f>SUM(N12:N23)+2</f>
        <v>3</v>
      </c>
      <c r="O27" s="1789">
        <f>SUM(O12:O23)+2</f>
        <v>3</v>
      </c>
      <c r="P27" s="1789">
        <v>2</v>
      </c>
      <c r="Q27" s="1788">
        <f>SUM(Q12:Q23)</f>
        <v>0</v>
      </c>
      <c r="R27" s="1789">
        <f>SUM(R12:R23)</f>
        <v>0</v>
      </c>
      <c r="S27" s="1789">
        <f>SUM(S12:S23)</f>
        <v>2</v>
      </c>
      <c r="Y27" s="2497"/>
      <c r="AG27" s="2497"/>
    </row>
    <row r="28" spans="1:33" s="43" customFormat="1" ht="16.5" thickBot="1">
      <c r="A28" s="2343"/>
      <c r="B28" s="2344"/>
      <c r="C28" s="2345"/>
      <c r="D28" s="2346"/>
      <c r="E28" s="2346"/>
      <c r="F28" s="2347"/>
      <c r="G28" s="2348"/>
      <c r="H28" s="2349"/>
      <c r="I28" s="2350"/>
      <c r="J28" s="2350"/>
      <c r="K28" s="2350"/>
      <c r="L28" s="2350"/>
      <c r="M28" s="1812"/>
      <c r="N28" s="2351"/>
      <c r="O28" s="2352"/>
      <c r="P28" s="2353"/>
      <c r="Q28" s="2351"/>
      <c r="R28" s="2352"/>
      <c r="S28" s="2353"/>
      <c r="Y28" s="2498"/>
      <c r="AG28" s="2498"/>
    </row>
    <row r="29" spans="1:33" s="43" customFormat="1" ht="31.5">
      <c r="A29" s="2354" t="s">
        <v>142</v>
      </c>
      <c r="B29" s="2355" t="s">
        <v>48</v>
      </c>
      <c r="C29" s="1790"/>
      <c r="D29" s="1791" t="s">
        <v>505</v>
      </c>
      <c r="E29" s="1791"/>
      <c r="F29" s="2356"/>
      <c r="G29" s="2357">
        <v>4.5</v>
      </c>
      <c r="H29" s="2358">
        <f>G29*30</f>
        <v>135</v>
      </c>
      <c r="I29" s="1790">
        <v>60</v>
      </c>
      <c r="J29" s="1791"/>
      <c r="K29" s="1791"/>
      <c r="L29" s="1791">
        <v>60</v>
      </c>
      <c r="M29" s="2356">
        <f>H29-I29</f>
        <v>75</v>
      </c>
      <c r="N29" s="2367" t="s">
        <v>341</v>
      </c>
      <c r="O29" s="1791" t="s">
        <v>341</v>
      </c>
      <c r="P29" s="2356" t="s">
        <v>341</v>
      </c>
      <c r="Q29" s="1790"/>
      <c r="R29" s="1791"/>
      <c r="S29" s="2356"/>
      <c r="Y29" s="2498"/>
      <c r="AG29" s="2498"/>
    </row>
    <row r="30" spans="1:91" s="856" customFormat="1" ht="32.25" thickBot="1">
      <c r="A30" s="2359"/>
      <c r="B30" s="2360" t="s">
        <v>48</v>
      </c>
      <c r="C30" s="2361"/>
      <c r="D30" s="2362" t="s">
        <v>506</v>
      </c>
      <c r="E30" s="2362"/>
      <c r="F30" s="2363"/>
      <c r="G30" s="2364"/>
      <c r="H30" s="2364"/>
      <c r="I30" s="2361"/>
      <c r="J30" s="2362"/>
      <c r="K30" s="2362"/>
      <c r="L30" s="2362"/>
      <c r="M30" s="2363"/>
      <c r="N30" s="2361"/>
      <c r="O30" s="2365"/>
      <c r="P30" s="2363"/>
      <c r="Q30" s="2366" t="s">
        <v>61</v>
      </c>
      <c r="R30" s="2362" t="s">
        <v>61</v>
      </c>
      <c r="S30" s="2363" t="s">
        <v>61</v>
      </c>
      <c r="T30" s="43"/>
      <c r="U30" s="43"/>
      <c r="V30" s="43"/>
      <c r="W30" s="43"/>
      <c r="X30" s="43"/>
      <c r="Y30" s="2498"/>
      <c r="Z30" s="43"/>
      <c r="AA30" s="43"/>
      <c r="AB30" s="43"/>
      <c r="AC30" s="43"/>
      <c r="AD30" s="43"/>
      <c r="AE30" s="43"/>
      <c r="AF30" s="43"/>
      <c r="AG30" s="2498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</row>
    <row r="31" spans="1:33" s="14" customFormat="1" ht="32.25" customHeight="1" thickBot="1">
      <c r="A31" s="2799" t="s">
        <v>442</v>
      </c>
      <c r="B31" s="2800"/>
      <c r="C31" s="1793"/>
      <c r="D31" s="1794"/>
      <c r="E31" s="1794"/>
      <c r="F31" s="1795"/>
      <c r="G31" s="1796"/>
      <c r="H31" s="1794"/>
      <c r="I31" s="1794"/>
      <c r="J31" s="1794"/>
      <c r="K31" s="1794"/>
      <c r="L31" s="1794"/>
      <c r="M31" s="1794"/>
      <c r="N31" s="1793"/>
      <c r="O31" s="1797"/>
      <c r="P31" s="1798"/>
      <c r="Q31" s="1799"/>
      <c r="R31" s="1797"/>
      <c r="S31" s="1798"/>
      <c r="Y31" s="2496"/>
      <c r="AG31" s="2496"/>
    </row>
    <row r="32" spans="1:33" s="14" customFormat="1" ht="23.25" customHeight="1" thickBot="1">
      <c r="A32" s="2801" t="s">
        <v>293</v>
      </c>
      <c r="B32" s="2802"/>
      <c r="C32" s="2802"/>
      <c r="D32" s="2802"/>
      <c r="E32" s="2802"/>
      <c r="F32" s="2802"/>
      <c r="G32" s="2802"/>
      <c r="H32" s="2802"/>
      <c r="I32" s="2802"/>
      <c r="J32" s="2802"/>
      <c r="K32" s="2802"/>
      <c r="L32" s="2802"/>
      <c r="M32" s="2802"/>
      <c r="N32" s="2803"/>
      <c r="O32" s="2803"/>
      <c r="P32" s="2803"/>
      <c r="Q32" s="2803"/>
      <c r="R32" s="2803"/>
      <c r="S32" s="2804"/>
      <c r="Y32" s="2496"/>
      <c r="AG32" s="2496"/>
    </row>
    <row r="33" spans="1:33" s="14" customFormat="1" ht="17.25" customHeight="1">
      <c r="A33" s="1800" t="s">
        <v>164</v>
      </c>
      <c r="B33" s="2371" t="s">
        <v>436</v>
      </c>
      <c r="C33" s="2369"/>
      <c r="D33" s="1801"/>
      <c r="E33" s="1801"/>
      <c r="F33" s="2375"/>
      <c r="G33" s="2377">
        <v>3</v>
      </c>
      <c r="H33" s="2374">
        <f>G33*30</f>
        <v>90</v>
      </c>
      <c r="I33" s="1802"/>
      <c r="J33" s="1802"/>
      <c r="K33" s="1802"/>
      <c r="L33" s="1802"/>
      <c r="M33" s="2386"/>
      <c r="N33" s="2369"/>
      <c r="O33" s="1803"/>
      <c r="P33" s="2383"/>
      <c r="Q33" s="2380"/>
      <c r="R33" s="1803"/>
      <c r="S33" s="1803"/>
      <c r="Y33" s="2496"/>
      <c r="AB33" s="2267">
        <v>1</v>
      </c>
      <c r="AC33" s="2268" t="s">
        <v>500</v>
      </c>
      <c r="AD33" s="2268" t="s">
        <v>501</v>
      </c>
      <c r="AE33" s="2268">
        <v>3</v>
      </c>
      <c r="AF33" s="2268" t="s">
        <v>502</v>
      </c>
      <c r="AG33" s="2571" t="s">
        <v>503</v>
      </c>
    </row>
    <row r="34" spans="1:33" s="14" customFormat="1" ht="17.25" customHeight="1">
      <c r="A34" s="2499"/>
      <c r="B34" s="2372" t="s">
        <v>36</v>
      </c>
      <c r="C34" s="2370"/>
      <c r="D34" s="1804"/>
      <c r="E34" s="1804"/>
      <c r="F34" s="2376"/>
      <c r="G34" s="2387">
        <v>2</v>
      </c>
      <c r="H34" s="2388">
        <f>G34*30</f>
        <v>60</v>
      </c>
      <c r="I34" s="1805"/>
      <c r="J34" s="1807"/>
      <c r="K34" s="1807"/>
      <c r="L34" s="1807"/>
      <c r="M34" s="2379"/>
      <c r="N34" s="2370"/>
      <c r="O34" s="1806"/>
      <c r="P34" s="2384"/>
      <c r="Q34" s="2381"/>
      <c r="R34" s="1806"/>
      <c r="S34" s="1806"/>
      <c r="Y34" s="2496"/>
      <c r="AA34" s="2261" t="s">
        <v>518</v>
      </c>
      <c r="AB34" s="2259">
        <f aca="true" t="shared" si="5" ref="AB34:AG34">COUNTIF($C33:$C64,AB$11)</f>
        <v>2</v>
      </c>
      <c r="AC34" s="2259">
        <f t="shared" si="5"/>
        <v>1</v>
      </c>
      <c r="AD34" s="2259">
        <f t="shared" si="5"/>
        <v>1</v>
      </c>
      <c r="AE34" s="2259">
        <f t="shared" si="5"/>
        <v>0</v>
      </c>
      <c r="AF34" s="2259">
        <f t="shared" si="5"/>
        <v>1</v>
      </c>
      <c r="AG34" s="2572">
        <f t="shared" si="5"/>
        <v>0</v>
      </c>
    </row>
    <row r="35" spans="1:33" s="14" customFormat="1" ht="17.25" customHeight="1">
      <c r="A35" s="1722" t="s">
        <v>165</v>
      </c>
      <c r="B35" s="2373" t="s">
        <v>37</v>
      </c>
      <c r="C35" s="2370"/>
      <c r="D35" s="1807">
        <v>1</v>
      </c>
      <c r="E35" s="1804"/>
      <c r="F35" s="2376"/>
      <c r="G35" s="2378">
        <v>1</v>
      </c>
      <c r="H35" s="2374">
        <f>G35*30</f>
        <v>30</v>
      </c>
      <c r="I35" s="1807">
        <f>J35+K35+L35</f>
        <v>14</v>
      </c>
      <c r="J35" s="1807">
        <v>8</v>
      </c>
      <c r="K35" s="1807"/>
      <c r="L35" s="1807">
        <v>6</v>
      </c>
      <c r="M35" s="2379">
        <f>H35-I35</f>
        <v>16</v>
      </c>
      <c r="N35" s="2385">
        <v>1</v>
      </c>
      <c r="O35" s="1806"/>
      <c r="P35" s="2384"/>
      <c r="Q35" s="2381"/>
      <c r="R35" s="1806"/>
      <c r="S35" s="1806"/>
      <c r="T35" s="14">
        <v>1</v>
      </c>
      <c r="U35" s="25" t="s">
        <v>198</v>
      </c>
      <c r="V35" s="1620">
        <f>SUMIF(T$33:T$64,1,G$33:G$64)</f>
        <v>32</v>
      </c>
      <c r="Y35" s="2496"/>
      <c r="AA35" s="2261" t="s">
        <v>519</v>
      </c>
      <c r="AB35" s="2259">
        <f aca="true" t="shared" si="6" ref="AB35:AG35">COUNTIF($D33:$D64,AB$11)</f>
        <v>4</v>
      </c>
      <c r="AC35" s="2259">
        <f t="shared" si="6"/>
        <v>0</v>
      </c>
      <c r="AD35" s="2259">
        <f t="shared" si="6"/>
        <v>1</v>
      </c>
      <c r="AE35" s="2259">
        <f t="shared" si="6"/>
        <v>0</v>
      </c>
      <c r="AF35" s="2259">
        <f t="shared" si="6"/>
        <v>0</v>
      </c>
      <c r="AG35" s="2572">
        <f t="shared" si="6"/>
        <v>0</v>
      </c>
    </row>
    <row r="36" spans="1:33" s="25" customFormat="1" ht="15.75">
      <c r="A36" s="1800" t="s">
        <v>143</v>
      </c>
      <c r="B36" s="1808" t="s">
        <v>132</v>
      </c>
      <c r="C36" s="1809"/>
      <c r="D36" s="1810"/>
      <c r="E36" s="1810"/>
      <c r="F36" s="1811"/>
      <c r="G36" s="1719">
        <v>3</v>
      </c>
      <c r="H36" s="1487">
        <f aca="true" t="shared" si="7" ref="H36:H64">G36*30</f>
        <v>90</v>
      </c>
      <c r="I36" s="2389"/>
      <c r="J36" s="2389"/>
      <c r="K36" s="1810"/>
      <c r="L36" s="1810"/>
      <c r="M36" s="2390"/>
      <c r="N36" s="1813"/>
      <c r="O36" s="1814"/>
      <c r="P36" s="1721"/>
      <c r="Q36" s="2382"/>
      <c r="R36" s="1814"/>
      <c r="S36" s="1815"/>
      <c r="U36" s="25" t="s">
        <v>199</v>
      </c>
      <c r="V36" s="1620">
        <f>SUMIF(T$33:T$64,2,G$33:G$64)</f>
        <v>1.5</v>
      </c>
      <c r="Y36" s="2497"/>
      <c r="AA36" s="2262" t="s">
        <v>520</v>
      </c>
      <c r="AB36" s="2259">
        <f aca="true" t="shared" si="8" ref="AB36:AG36">COUNTIF($E33:$E64,AB$11)</f>
        <v>0</v>
      </c>
      <c r="AC36" s="2259">
        <f t="shared" si="8"/>
        <v>0</v>
      </c>
      <c r="AD36" s="2259">
        <f t="shared" si="8"/>
        <v>0</v>
      </c>
      <c r="AE36" s="2259">
        <f t="shared" si="8"/>
        <v>0</v>
      </c>
      <c r="AF36" s="2259">
        <f t="shared" si="8"/>
        <v>0</v>
      </c>
      <c r="AG36" s="2572">
        <f t="shared" si="8"/>
        <v>0</v>
      </c>
    </row>
    <row r="37" spans="1:33" s="25" customFormat="1" ht="15.75">
      <c r="A37" s="1714" t="s">
        <v>145</v>
      </c>
      <c r="B37" s="1508" t="s">
        <v>40</v>
      </c>
      <c r="C37" s="1816"/>
      <c r="D37" s="1510"/>
      <c r="E37" s="1510"/>
      <c r="F37" s="1817"/>
      <c r="G37" s="1818">
        <f>G38+G39</f>
        <v>8</v>
      </c>
      <c r="H37" s="1271">
        <f t="shared" si="7"/>
        <v>240</v>
      </c>
      <c r="I37" s="1273"/>
      <c r="J37" s="1273"/>
      <c r="K37" s="1273"/>
      <c r="L37" s="1273"/>
      <c r="M37" s="1819"/>
      <c r="N37" s="1733"/>
      <c r="O37" s="1734"/>
      <c r="P37" s="1735"/>
      <c r="Q37" s="1733"/>
      <c r="R37" s="1734"/>
      <c r="S37" s="1735"/>
      <c r="V37" s="1619">
        <f>SUM(V35:V36)</f>
        <v>33.5</v>
      </c>
      <c r="Y37" s="2497"/>
      <c r="AA37" s="2262" t="s">
        <v>521</v>
      </c>
      <c r="AB37" s="2259">
        <f aca="true" t="shared" si="9" ref="AB37:AG37">COUNTIF($F33:$F64,AB$11)</f>
        <v>0</v>
      </c>
      <c r="AC37" s="2259">
        <f t="shared" si="9"/>
        <v>0</v>
      </c>
      <c r="AD37" s="2259">
        <f t="shared" si="9"/>
        <v>0</v>
      </c>
      <c r="AE37" s="2259">
        <f t="shared" si="9"/>
        <v>0</v>
      </c>
      <c r="AF37" s="2259">
        <f t="shared" si="9"/>
        <v>0</v>
      </c>
      <c r="AG37" s="2572">
        <f t="shared" si="9"/>
        <v>0</v>
      </c>
    </row>
    <row r="38" spans="1:33" s="25" customFormat="1" ht="15.75">
      <c r="A38" s="1714"/>
      <c r="B38" s="1517" t="s">
        <v>36</v>
      </c>
      <c r="C38" s="1816"/>
      <c r="D38" s="1510"/>
      <c r="E38" s="1510"/>
      <c r="F38" s="1817"/>
      <c r="G38" s="2391">
        <v>3.5</v>
      </c>
      <c r="H38" s="2392">
        <f t="shared" si="7"/>
        <v>105</v>
      </c>
      <c r="I38" s="1273"/>
      <c r="J38" s="1273"/>
      <c r="K38" s="1273"/>
      <c r="L38" s="1273"/>
      <c r="M38" s="1819"/>
      <c r="N38" s="1733"/>
      <c r="O38" s="1734"/>
      <c r="P38" s="1735"/>
      <c r="Q38" s="1733"/>
      <c r="R38" s="1734"/>
      <c r="S38" s="1735"/>
      <c r="Y38" s="2497"/>
      <c r="AG38" s="2497"/>
    </row>
    <row r="39" spans="1:33" s="43" customFormat="1" ht="15.75">
      <c r="A39" s="1722" t="s">
        <v>146</v>
      </c>
      <c r="B39" s="1820" t="s">
        <v>37</v>
      </c>
      <c r="C39" s="1400">
        <v>1</v>
      </c>
      <c r="D39" s="1391"/>
      <c r="E39" s="1391"/>
      <c r="F39" s="1397"/>
      <c r="G39" s="1264">
        <v>4.5</v>
      </c>
      <c r="H39" s="1271">
        <f t="shared" si="7"/>
        <v>135</v>
      </c>
      <c r="I39" s="893">
        <v>60</v>
      </c>
      <c r="J39" s="893">
        <v>15</v>
      </c>
      <c r="K39" s="893">
        <v>45</v>
      </c>
      <c r="L39" s="893"/>
      <c r="M39" s="1399">
        <f>H39-I39</f>
        <v>75</v>
      </c>
      <c r="N39" s="1822">
        <v>4</v>
      </c>
      <c r="O39" s="1734"/>
      <c r="P39" s="1735"/>
      <c r="Q39" s="1733"/>
      <c r="R39" s="1734"/>
      <c r="S39" s="1735"/>
      <c r="T39" s="43">
        <v>1</v>
      </c>
      <c r="Y39" s="2498"/>
      <c r="AG39" s="2498"/>
    </row>
    <row r="40" spans="1:33" s="25" customFormat="1" ht="15.75">
      <c r="A40" s="1714" t="s">
        <v>147</v>
      </c>
      <c r="B40" s="1508" t="s">
        <v>299</v>
      </c>
      <c r="C40" s="1823"/>
      <c r="D40" s="1510"/>
      <c r="E40" s="1510"/>
      <c r="F40" s="1817"/>
      <c r="G40" s="1264">
        <f>G41+G42</f>
        <v>16</v>
      </c>
      <c r="H40" s="1271">
        <f t="shared" si="7"/>
        <v>480</v>
      </c>
      <c r="I40" s="1273"/>
      <c r="J40" s="1273"/>
      <c r="K40" s="1273"/>
      <c r="L40" s="1273"/>
      <c r="M40" s="1819"/>
      <c r="N40" s="1733"/>
      <c r="O40" s="1734"/>
      <c r="P40" s="1735"/>
      <c r="Q40" s="1733"/>
      <c r="R40" s="1734"/>
      <c r="S40" s="1735"/>
      <c r="Y40" s="2497"/>
      <c r="AG40" s="2497"/>
    </row>
    <row r="41" spans="1:33" s="25" customFormat="1" ht="15.75">
      <c r="A41" s="1714"/>
      <c r="B41" s="1517" t="s">
        <v>36</v>
      </c>
      <c r="C41" s="1823"/>
      <c r="D41" s="1510"/>
      <c r="E41" s="1510"/>
      <c r="F41" s="1817"/>
      <c r="G41" s="1662">
        <v>8</v>
      </c>
      <c r="H41" s="2392">
        <f t="shared" si="7"/>
        <v>240</v>
      </c>
      <c r="I41" s="1273"/>
      <c r="J41" s="1273"/>
      <c r="K41" s="1273"/>
      <c r="L41" s="1273"/>
      <c r="M41" s="1819"/>
      <c r="N41" s="1733"/>
      <c r="O41" s="1734"/>
      <c r="P41" s="1735"/>
      <c r="Q41" s="1733"/>
      <c r="R41" s="1734"/>
      <c r="S41" s="1735"/>
      <c r="Y41" s="2497"/>
      <c r="AG41" s="2497"/>
    </row>
    <row r="42" spans="1:33" s="25" customFormat="1" ht="15.75">
      <c r="A42" s="1722" t="s">
        <v>294</v>
      </c>
      <c r="B42" s="1820" t="s">
        <v>37</v>
      </c>
      <c r="C42" s="1400">
        <v>1</v>
      </c>
      <c r="D42" s="1391"/>
      <c r="E42" s="1391"/>
      <c r="F42" s="1817"/>
      <c r="G42" s="1264">
        <v>8</v>
      </c>
      <c r="H42" s="1271">
        <f t="shared" si="7"/>
        <v>240</v>
      </c>
      <c r="I42" s="1824">
        <f>J42+L42</f>
        <v>120</v>
      </c>
      <c r="J42" s="1824">
        <v>60</v>
      </c>
      <c r="K42" s="1824"/>
      <c r="L42" s="1824">
        <v>60</v>
      </c>
      <c r="M42" s="1399">
        <f>H42-I42</f>
        <v>120</v>
      </c>
      <c r="N42" s="1733">
        <v>8</v>
      </c>
      <c r="O42" s="1734"/>
      <c r="P42" s="1825"/>
      <c r="Q42" s="1822"/>
      <c r="R42" s="1775"/>
      <c r="S42" s="1825"/>
      <c r="T42" s="25">
        <v>1</v>
      </c>
      <c r="Y42" s="2497"/>
      <c r="AG42" s="2497"/>
    </row>
    <row r="43" spans="1:33" s="25" customFormat="1" ht="35.25" customHeight="1">
      <c r="A43" s="1722" t="s">
        <v>167</v>
      </c>
      <c r="B43" s="1508" t="s">
        <v>44</v>
      </c>
      <c r="C43" s="1816"/>
      <c r="D43" s="1510"/>
      <c r="E43" s="1510"/>
      <c r="F43" s="1817"/>
      <c r="G43" s="1264">
        <f>G44+G45</f>
        <v>8</v>
      </c>
      <c r="H43" s="1271">
        <f t="shared" si="7"/>
        <v>240</v>
      </c>
      <c r="I43" s="1273"/>
      <c r="J43" s="1273"/>
      <c r="K43" s="1273"/>
      <c r="L43" s="1273"/>
      <c r="M43" s="1819"/>
      <c r="N43" s="1733"/>
      <c r="O43" s="1734"/>
      <c r="P43" s="1735"/>
      <c r="Q43" s="1733"/>
      <c r="R43" s="1734"/>
      <c r="S43" s="1735"/>
      <c r="Y43" s="2497"/>
      <c r="AG43" s="2497"/>
    </row>
    <row r="44" spans="1:33" s="25" customFormat="1" ht="15.75">
      <c r="A44" s="1714"/>
      <c r="B44" s="1517" t="s">
        <v>36</v>
      </c>
      <c r="C44" s="1816"/>
      <c r="D44" s="1510"/>
      <c r="E44" s="1510"/>
      <c r="F44" s="1817"/>
      <c r="G44" s="1662">
        <v>5.5</v>
      </c>
      <c r="H44" s="2392">
        <f t="shared" si="7"/>
        <v>165</v>
      </c>
      <c r="I44" s="1273"/>
      <c r="J44" s="1273"/>
      <c r="K44" s="1273"/>
      <c r="L44" s="1273"/>
      <c r="M44" s="1819"/>
      <c r="N44" s="1733"/>
      <c r="O44" s="1734"/>
      <c r="P44" s="1735"/>
      <c r="Q44" s="1733"/>
      <c r="R44" s="1734"/>
      <c r="S44" s="1735"/>
      <c r="Y44" s="2497"/>
      <c r="AG44" s="2497"/>
    </row>
    <row r="45" spans="1:33" s="43" customFormat="1" ht="15.75">
      <c r="A45" s="1722" t="s">
        <v>168</v>
      </c>
      <c r="B45" s="1820" t="s">
        <v>37</v>
      </c>
      <c r="C45" s="1400"/>
      <c r="D45" s="1391">
        <v>1</v>
      </c>
      <c r="E45" s="1391"/>
      <c r="F45" s="1397"/>
      <c r="G45" s="1264">
        <v>2.5</v>
      </c>
      <c r="H45" s="1271">
        <f t="shared" si="7"/>
        <v>75</v>
      </c>
      <c r="I45" s="893">
        <v>45</v>
      </c>
      <c r="J45" s="893">
        <v>15</v>
      </c>
      <c r="K45" s="893"/>
      <c r="L45" s="893">
        <v>30</v>
      </c>
      <c r="M45" s="1399">
        <f>H45-I45</f>
        <v>30</v>
      </c>
      <c r="N45" s="1822">
        <v>3</v>
      </c>
      <c r="O45" s="1734"/>
      <c r="P45" s="1735"/>
      <c r="Q45" s="1733"/>
      <c r="R45" s="1734"/>
      <c r="S45" s="1735"/>
      <c r="T45" s="43">
        <v>1</v>
      </c>
      <c r="Y45" s="2498"/>
      <c r="AG45" s="2498"/>
    </row>
    <row r="46" spans="1:33" s="25" customFormat="1" ht="15.75">
      <c r="A46" s="1722" t="s">
        <v>148</v>
      </c>
      <c r="B46" s="1508" t="s">
        <v>42</v>
      </c>
      <c r="C46" s="1823"/>
      <c r="D46" s="1510"/>
      <c r="E46" s="1510"/>
      <c r="F46" s="1817"/>
      <c r="G46" s="1264">
        <v>8</v>
      </c>
      <c r="H46" s="1271">
        <f t="shared" si="7"/>
        <v>240</v>
      </c>
      <c r="I46" s="1273"/>
      <c r="J46" s="1273"/>
      <c r="K46" s="1273"/>
      <c r="L46" s="1273"/>
      <c r="M46" s="1819"/>
      <c r="N46" s="1733"/>
      <c r="O46" s="1734"/>
      <c r="P46" s="1735"/>
      <c r="Q46" s="1733"/>
      <c r="R46" s="1734"/>
      <c r="S46" s="1735"/>
      <c r="Y46" s="2497"/>
      <c r="AG46" s="2497"/>
    </row>
    <row r="47" spans="1:33" s="25" customFormat="1" ht="15.75">
      <c r="A47" s="1714"/>
      <c r="B47" s="1517" t="s">
        <v>36</v>
      </c>
      <c r="C47" s="1823"/>
      <c r="D47" s="1510"/>
      <c r="E47" s="1510"/>
      <c r="F47" s="1817"/>
      <c r="G47" s="1662">
        <v>2</v>
      </c>
      <c r="H47" s="2392">
        <f t="shared" si="7"/>
        <v>60</v>
      </c>
      <c r="I47" s="1273"/>
      <c r="J47" s="1273"/>
      <c r="K47" s="1273"/>
      <c r="L47" s="1273"/>
      <c r="M47" s="1819"/>
      <c r="N47" s="1733"/>
      <c r="O47" s="1734"/>
      <c r="P47" s="1735"/>
      <c r="Q47" s="1733"/>
      <c r="R47" s="1734"/>
      <c r="S47" s="1735"/>
      <c r="Y47" s="2497"/>
      <c r="AG47" s="2497"/>
    </row>
    <row r="48" spans="1:33" s="43" customFormat="1" ht="15.75">
      <c r="A48" s="1722" t="s">
        <v>169</v>
      </c>
      <c r="B48" s="1820" t="s">
        <v>37</v>
      </c>
      <c r="C48" s="1400"/>
      <c r="D48" s="1391"/>
      <c r="E48" s="1391"/>
      <c r="F48" s="1397"/>
      <c r="G48" s="1264">
        <v>3</v>
      </c>
      <c r="H48" s="1271">
        <f t="shared" si="7"/>
        <v>90</v>
      </c>
      <c r="I48" s="893">
        <v>36</v>
      </c>
      <c r="J48" s="893">
        <v>18</v>
      </c>
      <c r="K48" s="893"/>
      <c r="L48" s="893">
        <v>18</v>
      </c>
      <c r="M48" s="1399">
        <f>H48-I48</f>
        <v>54</v>
      </c>
      <c r="N48" s="1742"/>
      <c r="O48" s="1734">
        <v>4</v>
      </c>
      <c r="P48" s="1735"/>
      <c r="Q48" s="1733"/>
      <c r="R48" s="1734"/>
      <c r="S48" s="1735"/>
      <c r="T48" s="43">
        <v>1</v>
      </c>
      <c r="Y48" s="2498"/>
      <c r="AG48" s="2498"/>
    </row>
    <row r="49" spans="1:33" s="43" customFormat="1" ht="15.75">
      <c r="A49" s="1722" t="s">
        <v>437</v>
      </c>
      <c r="B49" s="1820" t="s">
        <v>37</v>
      </c>
      <c r="C49" s="1400" t="s">
        <v>501</v>
      </c>
      <c r="D49" s="1391"/>
      <c r="E49" s="1391"/>
      <c r="F49" s="1397"/>
      <c r="G49" s="1264">
        <v>3</v>
      </c>
      <c r="H49" s="1271">
        <f t="shared" si="7"/>
        <v>90</v>
      </c>
      <c r="I49" s="893">
        <v>36</v>
      </c>
      <c r="J49" s="893">
        <v>18</v>
      </c>
      <c r="K49" s="893"/>
      <c r="L49" s="893">
        <v>18</v>
      </c>
      <c r="M49" s="1399">
        <f>H49-I49</f>
        <v>54</v>
      </c>
      <c r="N49" s="1742"/>
      <c r="O49" s="1734"/>
      <c r="P49" s="1735">
        <v>4</v>
      </c>
      <c r="Q49" s="1733"/>
      <c r="R49" s="1734"/>
      <c r="S49" s="1735"/>
      <c r="T49" s="43">
        <v>1</v>
      </c>
      <c r="Y49" s="2498"/>
      <c r="AG49" s="2498"/>
    </row>
    <row r="50" spans="1:33" s="43" customFormat="1" ht="15.75">
      <c r="A50" s="1722" t="s">
        <v>149</v>
      </c>
      <c r="B50" s="1826" t="s">
        <v>170</v>
      </c>
      <c r="C50" s="1823"/>
      <c r="D50" s="1510"/>
      <c r="E50" s="1510"/>
      <c r="F50" s="1817"/>
      <c r="G50" s="1264">
        <f>H50/30</f>
        <v>4</v>
      </c>
      <c r="H50" s="1271">
        <v>120</v>
      </c>
      <c r="I50" s="1273"/>
      <c r="J50" s="1273"/>
      <c r="K50" s="1273"/>
      <c r="L50" s="1273"/>
      <c r="M50" s="2052"/>
      <c r="N50" s="1733"/>
      <c r="O50" s="1734"/>
      <c r="P50" s="1735"/>
      <c r="Q50" s="1733"/>
      <c r="R50" s="1734"/>
      <c r="S50" s="1735"/>
      <c r="Y50" s="2498"/>
      <c r="AG50" s="2498"/>
    </row>
    <row r="51" spans="1:33" s="43" customFormat="1" ht="15.75">
      <c r="A51" s="1714"/>
      <c r="B51" s="1517" t="s">
        <v>171</v>
      </c>
      <c r="C51" s="1823"/>
      <c r="D51" s="1510"/>
      <c r="E51" s="1510"/>
      <c r="F51" s="1817"/>
      <c r="G51" s="1662">
        <v>2</v>
      </c>
      <c r="H51" s="2392">
        <f t="shared" si="7"/>
        <v>60</v>
      </c>
      <c r="I51" s="1273"/>
      <c r="J51" s="1273"/>
      <c r="K51" s="1273"/>
      <c r="L51" s="1273"/>
      <c r="M51" s="2052"/>
      <c r="N51" s="1733"/>
      <c r="O51" s="1734"/>
      <c r="P51" s="1735"/>
      <c r="Q51" s="1733"/>
      <c r="R51" s="1734"/>
      <c r="S51" s="1735"/>
      <c r="Y51" s="2498"/>
      <c r="AG51" s="2498"/>
    </row>
    <row r="52" spans="1:33" s="43" customFormat="1" ht="15.75">
      <c r="A52" s="1714"/>
      <c r="B52" s="1517" t="s">
        <v>173</v>
      </c>
      <c r="C52" s="1823"/>
      <c r="D52" s="1510"/>
      <c r="E52" s="1510"/>
      <c r="F52" s="1817"/>
      <c r="G52" s="1662">
        <v>0.5</v>
      </c>
      <c r="H52" s="2392">
        <f t="shared" si="7"/>
        <v>15</v>
      </c>
      <c r="I52" s="1273"/>
      <c r="J52" s="1273"/>
      <c r="K52" s="1273"/>
      <c r="L52" s="1273"/>
      <c r="M52" s="2052"/>
      <c r="N52" s="1733"/>
      <c r="O52" s="1734"/>
      <c r="P52" s="1735"/>
      <c r="Q52" s="1733"/>
      <c r="R52" s="1734"/>
      <c r="S52" s="1735"/>
      <c r="Y52" s="2498"/>
      <c r="AG52" s="2498"/>
    </row>
    <row r="53" spans="1:33" s="43" customFormat="1" ht="15.75">
      <c r="A53" s="1722" t="s">
        <v>242</v>
      </c>
      <c r="B53" s="1820" t="s">
        <v>172</v>
      </c>
      <c r="C53" s="1400" t="s">
        <v>502</v>
      </c>
      <c r="D53" s="1391"/>
      <c r="E53" s="1391"/>
      <c r="F53" s="1397"/>
      <c r="G53" s="1264">
        <v>1.5</v>
      </c>
      <c r="H53" s="1271">
        <f t="shared" si="7"/>
        <v>45</v>
      </c>
      <c r="I53" s="893">
        <v>18</v>
      </c>
      <c r="J53" s="893">
        <v>9</v>
      </c>
      <c r="K53" s="893">
        <v>9</v>
      </c>
      <c r="L53" s="893"/>
      <c r="M53" s="1399">
        <f>H53-I53</f>
        <v>27</v>
      </c>
      <c r="N53" s="1742"/>
      <c r="O53" s="1734"/>
      <c r="P53" s="1735"/>
      <c r="Q53" s="1733"/>
      <c r="R53" s="1734">
        <v>2</v>
      </c>
      <c r="S53" s="1735"/>
      <c r="T53" s="43">
        <v>2</v>
      </c>
      <c r="Y53" s="2498"/>
      <c r="AG53" s="2498"/>
    </row>
    <row r="54" spans="1:33" s="43" customFormat="1" ht="36" customHeight="1">
      <c r="A54" s="1722" t="s">
        <v>150</v>
      </c>
      <c r="B54" s="1827" t="s">
        <v>296</v>
      </c>
      <c r="C54" s="1400"/>
      <c r="D54" s="1391"/>
      <c r="E54" s="1391"/>
      <c r="F54" s="1397"/>
      <c r="G54" s="1264">
        <f>G55+G56</f>
        <v>3</v>
      </c>
      <c r="H54" s="1271">
        <f t="shared" si="7"/>
        <v>90</v>
      </c>
      <c r="I54" s="893"/>
      <c r="J54" s="893"/>
      <c r="K54" s="893"/>
      <c r="L54" s="893"/>
      <c r="M54" s="1399"/>
      <c r="N54" s="1742"/>
      <c r="O54" s="1734"/>
      <c r="P54" s="1735"/>
      <c r="Q54" s="1733"/>
      <c r="R54" s="1734"/>
      <c r="S54" s="1735"/>
      <c r="Y54" s="2498"/>
      <c r="AG54" s="2498"/>
    </row>
    <row r="55" spans="1:33" s="43" customFormat="1" ht="15.75">
      <c r="A55" s="1722"/>
      <c r="B55" s="1517" t="s">
        <v>36</v>
      </c>
      <c r="C55" s="1400"/>
      <c r="D55" s="1391"/>
      <c r="E55" s="1391"/>
      <c r="F55" s="1397"/>
      <c r="G55" s="1264">
        <v>1.5</v>
      </c>
      <c r="H55" s="1271">
        <f t="shared" si="7"/>
        <v>45</v>
      </c>
      <c r="I55" s="893"/>
      <c r="J55" s="893"/>
      <c r="K55" s="893"/>
      <c r="L55" s="893"/>
      <c r="M55" s="1399"/>
      <c r="N55" s="1742"/>
      <c r="O55" s="1734"/>
      <c r="P55" s="1735"/>
      <c r="Q55" s="1733"/>
      <c r="R55" s="1734"/>
      <c r="S55" s="1735"/>
      <c r="Y55" s="2498"/>
      <c r="AG55" s="2498"/>
    </row>
    <row r="56" spans="1:33" s="43" customFormat="1" ht="15.75">
      <c r="A56" s="1722" t="s">
        <v>295</v>
      </c>
      <c r="B56" s="1820" t="s">
        <v>172</v>
      </c>
      <c r="C56" s="1400"/>
      <c r="D56" s="1391" t="s">
        <v>501</v>
      </c>
      <c r="E56" s="1391"/>
      <c r="F56" s="1397"/>
      <c r="G56" s="1264">
        <v>1.5</v>
      </c>
      <c r="H56" s="1271">
        <f t="shared" si="7"/>
        <v>45</v>
      </c>
      <c r="I56" s="893">
        <v>18</v>
      </c>
      <c r="J56" s="893">
        <v>9</v>
      </c>
      <c r="K56" s="893"/>
      <c r="L56" s="893">
        <v>9</v>
      </c>
      <c r="M56" s="1399">
        <f>H56-I56</f>
        <v>27</v>
      </c>
      <c r="N56" s="1742"/>
      <c r="O56" s="1734"/>
      <c r="P56" s="1735">
        <v>2</v>
      </c>
      <c r="Q56" s="1733"/>
      <c r="R56" s="1734"/>
      <c r="S56" s="1735"/>
      <c r="T56" s="43">
        <v>1</v>
      </c>
      <c r="Y56" s="2498"/>
      <c r="AG56" s="2498"/>
    </row>
    <row r="57" spans="1:33" s="25" customFormat="1" ht="15.75">
      <c r="A57" s="1722" t="s">
        <v>151</v>
      </c>
      <c r="B57" s="1508" t="s">
        <v>38</v>
      </c>
      <c r="C57" s="1823"/>
      <c r="D57" s="1510"/>
      <c r="E57" s="1510"/>
      <c r="F57" s="1817"/>
      <c r="G57" s="1264">
        <v>11</v>
      </c>
      <c r="H57" s="1271">
        <f t="shared" si="7"/>
        <v>330</v>
      </c>
      <c r="I57" s="1273"/>
      <c r="J57" s="1273"/>
      <c r="K57" s="1273"/>
      <c r="L57" s="1273"/>
      <c r="M57" s="1819"/>
      <c r="N57" s="1822"/>
      <c r="O57" s="1775"/>
      <c r="P57" s="1735"/>
      <c r="Q57" s="1733"/>
      <c r="R57" s="1734"/>
      <c r="S57" s="1735"/>
      <c r="Y57" s="2497"/>
      <c r="AG57" s="2497"/>
    </row>
    <row r="58" spans="1:33" s="25" customFormat="1" ht="15.75">
      <c r="A58" s="1714"/>
      <c r="B58" s="1517" t="s">
        <v>36</v>
      </c>
      <c r="C58" s="1823"/>
      <c r="D58" s="1510"/>
      <c r="E58" s="1510"/>
      <c r="F58" s="1817"/>
      <c r="G58" s="1662">
        <v>5</v>
      </c>
      <c r="H58" s="2392">
        <f t="shared" si="7"/>
        <v>150</v>
      </c>
      <c r="I58" s="1273"/>
      <c r="J58" s="1273"/>
      <c r="K58" s="1273"/>
      <c r="L58" s="1273"/>
      <c r="M58" s="1819"/>
      <c r="N58" s="1822"/>
      <c r="O58" s="1775"/>
      <c r="P58" s="1735"/>
      <c r="Q58" s="1733"/>
      <c r="R58" s="1734"/>
      <c r="S58" s="1735"/>
      <c r="Y58" s="2497"/>
      <c r="AG58" s="2497"/>
    </row>
    <row r="59" spans="1:33" s="25" customFormat="1" ht="15.75">
      <c r="A59" s="1722" t="s">
        <v>152</v>
      </c>
      <c r="B59" s="1820" t="s">
        <v>37</v>
      </c>
      <c r="C59" s="1816"/>
      <c r="D59" s="1510"/>
      <c r="E59" s="1510"/>
      <c r="F59" s="1817"/>
      <c r="G59" s="1264">
        <v>6</v>
      </c>
      <c r="H59" s="1271">
        <f t="shared" si="7"/>
        <v>180</v>
      </c>
      <c r="I59" s="1824">
        <f>I60+I61</f>
        <v>90</v>
      </c>
      <c r="J59" s="1824">
        <f>J60+J61</f>
        <v>48</v>
      </c>
      <c r="K59" s="1824">
        <f>K60+K61</f>
        <v>33</v>
      </c>
      <c r="L59" s="1824">
        <f>L60+L61</f>
        <v>9</v>
      </c>
      <c r="M59" s="1824">
        <f>M60+M61</f>
        <v>90</v>
      </c>
      <c r="N59" s="1822"/>
      <c r="O59" s="1743"/>
      <c r="P59" s="1735"/>
      <c r="Q59" s="1733"/>
      <c r="R59" s="1734"/>
      <c r="S59" s="1735"/>
      <c r="T59" s="25">
        <v>1</v>
      </c>
      <c r="Y59" s="2497"/>
      <c r="AG59" s="2497"/>
    </row>
    <row r="60" spans="1:33" s="25" customFormat="1" ht="15.75">
      <c r="A60" s="1138" t="s">
        <v>514</v>
      </c>
      <c r="B60" s="2393" t="s">
        <v>37</v>
      </c>
      <c r="C60" s="2280"/>
      <c r="D60" s="1510" t="s">
        <v>292</v>
      </c>
      <c r="E60" s="1510"/>
      <c r="F60" s="2281"/>
      <c r="G60" s="2282">
        <v>3</v>
      </c>
      <c r="H60" s="1493">
        <f t="shared" si="7"/>
        <v>90</v>
      </c>
      <c r="I60" s="1824">
        <f>J60+K60+L60</f>
        <v>45</v>
      </c>
      <c r="J60" s="1824">
        <v>30</v>
      </c>
      <c r="K60" s="1824">
        <v>15</v>
      </c>
      <c r="L60" s="1824"/>
      <c r="M60" s="2283">
        <f>H60-I60</f>
        <v>45</v>
      </c>
      <c r="N60" s="1666">
        <v>3</v>
      </c>
      <c r="O60" s="1667"/>
      <c r="P60" s="2254"/>
      <c r="Q60" s="2255"/>
      <c r="R60" s="2256"/>
      <c r="S60" s="2257"/>
      <c r="Y60" s="2497"/>
      <c r="AG60" s="2497"/>
    </row>
    <row r="61" spans="1:33" s="25" customFormat="1" ht="15.75">
      <c r="A61" s="1138" t="s">
        <v>515</v>
      </c>
      <c r="B61" s="2393" t="s">
        <v>37</v>
      </c>
      <c r="C61" s="2280" t="s">
        <v>500</v>
      </c>
      <c r="D61" s="1510"/>
      <c r="E61" s="1510"/>
      <c r="F61" s="2281"/>
      <c r="G61" s="2282">
        <v>3</v>
      </c>
      <c r="H61" s="1493">
        <f t="shared" si="7"/>
        <v>90</v>
      </c>
      <c r="I61" s="1824">
        <f>J61+K61+L61</f>
        <v>45</v>
      </c>
      <c r="J61" s="1824">
        <v>18</v>
      </c>
      <c r="K61" s="1824">
        <v>18</v>
      </c>
      <c r="L61" s="1824">
        <v>9</v>
      </c>
      <c r="M61" s="2283">
        <f>H61-I61</f>
        <v>45</v>
      </c>
      <c r="N61" s="1666"/>
      <c r="O61" s="1667">
        <v>5</v>
      </c>
      <c r="P61" s="2254"/>
      <c r="Q61" s="2255"/>
      <c r="R61" s="2256"/>
      <c r="S61" s="2257"/>
      <c r="Y61" s="2497"/>
      <c r="AG61" s="2497"/>
    </row>
    <row r="62" spans="1:33" s="25" customFormat="1" ht="15.75">
      <c r="A62" s="1722" t="s">
        <v>438</v>
      </c>
      <c r="B62" s="1508" t="s">
        <v>39</v>
      </c>
      <c r="C62" s="1816"/>
      <c r="D62" s="1510"/>
      <c r="E62" s="1510"/>
      <c r="F62" s="1817"/>
      <c r="G62" s="1818">
        <v>5</v>
      </c>
      <c r="H62" s="1271">
        <f t="shared" si="7"/>
        <v>150</v>
      </c>
      <c r="I62" s="1273"/>
      <c r="J62" s="1273"/>
      <c r="K62" s="1273"/>
      <c r="L62" s="1273"/>
      <c r="M62" s="1819"/>
      <c r="N62" s="1733"/>
      <c r="O62" s="1734"/>
      <c r="P62" s="1735"/>
      <c r="Q62" s="1733"/>
      <c r="R62" s="1734"/>
      <c r="S62" s="1735"/>
      <c r="Y62" s="2497"/>
      <c r="AG62" s="2497"/>
    </row>
    <row r="63" spans="1:33" s="25" customFormat="1" ht="15.75">
      <c r="A63" s="1714"/>
      <c r="B63" s="1517" t="s">
        <v>36</v>
      </c>
      <c r="C63" s="1816"/>
      <c r="D63" s="1510"/>
      <c r="E63" s="1510"/>
      <c r="F63" s="1817"/>
      <c r="G63" s="1662">
        <v>2.5</v>
      </c>
      <c r="H63" s="2392">
        <f t="shared" si="7"/>
        <v>75</v>
      </c>
      <c r="I63" s="1273"/>
      <c r="J63" s="1273"/>
      <c r="K63" s="1273"/>
      <c r="L63" s="1273"/>
      <c r="M63" s="1819"/>
      <c r="N63" s="1733"/>
      <c r="O63" s="1734"/>
      <c r="P63" s="1735"/>
      <c r="Q63" s="1733"/>
      <c r="R63" s="1734"/>
      <c r="S63" s="1735"/>
      <c r="Y63" s="2497"/>
      <c r="AG63" s="2497"/>
    </row>
    <row r="64" spans="1:33" s="43" customFormat="1" ht="16.5" thickBot="1">
      <c r="A64" s="1828" t="s">
        <v>439</v>
      </c>
      <c r="B64" s="1820" t="s">
        <v>37</v>
      </c>
      <c r="C64" s="1400"/>
      <c r="D64" s="1391">
        <v>1</v>
      </c>
      <c r="E64" s="1391"/>
      <c r="F64" s="1397"/>
      <c r="G64" s="1264">
        <v>2.5</v>
      </c>
      <c r="H64" s="1266">
        <f t="shared" si="7"/>
        <v>75</v>
      </c>
      <c r="I64" s="1267">
        <f>J64+K64+L64</f>
        <v>45</v>
      </c>
      <c r="J64" s="1267">
        <v>30</v>
      </c>
      <c r="K64" s="1267">
        <v>15</v>
      </c>
      <c r="L64" s="1267"/>
      <c r="M64" s="1268">
        <f>H64-I64</f>
        <v>30</v>
      </c>
      <c r="N64" s="1269">
        <v>3</v>
      </c>
      <c r="O64" s="1270"/>
      <c r="P64" s="1773"/>
      <c r="Q64" s="1774"/>
      <c r="R64" s="1270"/>
      <c r="S64" s="1773"/>
      <c r="T64" s="43">
        <v>1</v>
      </c>
      <c r="Y64" s="2498"/>
      <c r="AG64" s="2498"/>
    </row>
    <row r="65" spans="1:33" s="25" customFormat="1" ht="18" customHeight="1" thickBot="1">
      <c r="A65" s="2756" t="s">
        <v>162</v>
      </c>
      <c r="B65" s="2743"/>
      <c r="C65" s="1829"/>
      <c r="D65" s="1830"/>
      <c r="E65" s="1830"/>
      <c r="F65" s="1831"/>
      <c r="G65" s="1832">
        <f>G66+G67</f>
        <v>69</v>
      </c>
      <c r="H65" s="1833">
        <f>H66+H67</f>
        <v>2070</v>
      </c>
      <c r="I65" s="1833"/>
      <c r="J65" s="1833"/>
      <c r="K65" s="1833"/>
      <c r="L65" s="1833"/>
      <c r="M65" s="1834"/>
      <c r="N65" s="1835"/>
      <c r="O65" s="1836"/>
      <c r="P65" s="1837"/>
      <c r="Q65" s="1838"/>
      <c r="R65" s="1836"/>
      <c r="S65" s="1837"/>
      <c r="Y65" s="2497"/>
      <c r="AG65" s="2497"/>
    </row>
    <row r="66" spans="1:33" s="25" customFormat="1" ht="16.5" thickBot="1">
      <c r="A66" s="2742" t="s">
        <v>60</v>
      </c>
      <c r="B66" s="2764"/>
      <c r="C66" s="1829"/>
      <c r="D66" s="1830"/>
      <c r="E66" s="1830"/>
      <c r="F66" s="1831"/>
      <c r="G66" s="1894">
        <f>G34+G36+G38+G41+G44+G47+G51+G52+G58+G63+G55</f>
        <v>35.5</v>
      </c>
      <c r="H66" s="1895">
        <f>H34+H36+H38+H41+H44+H47+H51+H52+H58+H63+H55</f>
        <v>1065</v>
      </c>
      <c r="I66" s="1839"/>
      <c r="J66" s="1839"/>
      <c r="K66" s="1839"/>
      <c r="L66" s="1839"/>
      <c r="M66" s="1839"/>
      <c r="N66" s="1838"/>
      <c r="O66" s="1836"/>
      <c r="P66" s="1837"/>
      <c r="Q66" s="1838"/>
      <c r="R66" s="1836"/>
      <c r="S66" s="1837"/>
      <c r="Y66" s="2497"/>
      <c r="AG66" s="2497"/>
    </row>
    <row r="67" spans="1:33" s="25" customFormat="1" ht="17.25" customHeight="1" thickBot="1">
      <c r="A67" s="2765" t="s">
        <v>67</v>
      </c>
      <c r="B67" s="2766"/>
      <c r="C67" s="1829"/>
      <c r="D67" s="1830"/>
      <c r="E67" s="1830"/>
      <c r="F67" s="1831"/>
      <c r="G67" s="1832">
        <f>G35+G$39+G$42+G$45+G$48+G$49+G$53+G$59+G$64+G56</f>
        <v>33.5</v>
      </c>
      <c r="H67" s="1833">
        <f aca="true" t="shared" si="10" ref="H67:M67">H35+H$39+H$42+H$45+H$48+H$49+H$53+H$59+H$64+H56</f>
        <v>1005</v>
      </c>
      <c r="I67" s="1833">
        <f t="shared" si="10"/>
        <v>482</v>
      </c>
      <c r="J67" s="1833">
        <f t="shared" si="10"/>
        <v>230</v>
      </c>
      <c r="K67" s="1833">
        <f t="shared" si="10"/>
        <v>102</v>
      </c>
      <c r="L67" s="1833">
        <f t="shared" si="10"/>
        <v>150</v>
      </c>
      <c r="M67" s="1833">
        <f t="shared" si="10"/>
        <v>523</v>
      </c>
      <c r="N67" s="1832">
        <f>SUM(N$33:N$64)</f>
        <v>22</v>
      </c>
      <c r="O67" s="1832">
        <f>SUM(O$36:O$64)</f>
        <v>9</v>
      </c>
      <c r="P67" s="1832">
        <f>SUM(P$36:P$64)</f>
        <v>6</v>
      </c>
      <c r="Q67" s="1832">
        <f>SUM(Q$36:Q$64)</f>
        <v>0</v>
      </c>
      <c r="R67" s="1832">
        <f>SUM(R$36:R$64)</f>
        <v>2</v>
      </c>
      <c r="S67" s="1832">
        <f>SUM(S$36:S$64)</f>
        <v>0</v>
      </c>
      <c r="Y67" s="2497"/>
      <c r="AG67" s="2497"/>
    </row>
    <row r="68" spans="1:33" s="43" customFormat="1" ht="11.25" customHeight="1" thickBot="1">
      <c r="A68" s="2274"/>
      <c r="B68" s="1840"/>
      <c r="C68" s="1781"/>
      <c r="D68" s="1841"/>
      <c r="E68" s="1781"/>
      <c r="F68" s="1842"/>
      <c r="G68" s="1788"/>
      <c r="H68" s="1789"/>
      <c r="I68" s="1789"/>
      <c r="J68" s="1789"/>
      <c r="K68" s="1789"/>
      <c r="L68" s="1789"/>
      <c r="M68" s="1843"/>
      <c r="N68" s="1844"/>
      <c r="O68" s="1845"/>
      <c r="P68" s="1846"/>
      <c r="Q68" s="1847"/>
      <c r="R68" s="1845"/>
      <c r="S68" s="1846"/>
      <c r="Y68" s="2498"/>
      <c r="AG68" s="2498"/>
    </row>
    <row r="69" spans="1:33" s="43" customFormat="1" ht="15.75" customHeight="1" thickBot="1">
      <c r="A69" s="2766" t="s">
        <v>68</v>
      </c>
      <c r="B69" s="2776"/>
      <c r="C69" s="1848"/>
      <c r="D69" s="1849"/>
      <c r="E69" s="1776"/>
      <c r="F69" s="1776"/>
      <c r="G69" s="1777">
        <f>G$25+G$65</f>
        <v>99.5</v>
      </c>
      <c r="H69" s="1850">
        <f>H$25+H$65</f>
        <v>2985</v>
      </c>
      <c r="I69" s="1851"/>
      <c r="J69" s="1851"/>
      <c r="K69" s="1851"/>
      <c r="L69" s="1851"/>
      <c r="M69" s="1852"/>
      <c r="N69" s="1777"/>
      <c r="O69" s="1777"/>
      <c r="P69" s="1777"/>
      <c r="Q69" s="1777"/>
      <c r="R69" s="1777"/>
      <c r="S69" s="1777"/>
      <c r="T69" s="173"/>
      <c r="Y69" s="2498"/>
      <c r="AG69" s="2498"/>
    </row>
    <row r="70" spans="1:33" s="43" customFormat="1" ht="15" customHeight="1" thickBot="1">
      <c r="A70" s="2766" t="s">
        <v>69</v>
      </c>
      <c r="B70" s="2776"/>
      <c r="C70" s="1848"/>
      <c r="D70" s="1841"/>
      <c r="E70" s="1781"/>
      <c r="F70" s="1781"/>
      <c r="G70" s="1784">
        <f>G$26+G$66</f>
        <v>57.5</v>
      </c>
      <c r="H70" s="2412">
        <f>H$26+H$66</f>
        <v>1725</v>
      </c>
      <c r="I70" s="1853"/>
      <c r="J70" s="1854"/>
      <c r="K70" s="1854"/>
      <c r="L70" s="1854"/>
      <c r="M70" s="1854"/>
      <c r="N70" s="1855"/>
      <c r="O70" s="1856"/>
      <c r="P70" s="1857"/>
      <c r="Q70" s="1858"/>
      <c r="R70" s="1856"/>
      <c r="S70" s="1857"/>
      <c r="T70" s="174"/>
      <c r="Y70" s="2498"/>
      <c r="AG70" s="2498"/>
    </row>
    <row r="71" spans="1:33" s="43" customFormat="1" ht="15.75" customHeight="1" thickBot="1">
      <c r="A71" s="2766" t="s">
        <v>70</v>
      </c>
      <c r="B71" s="2776"/>
      <c r="C71" s="1848"/>
      <c r="D71" s="1841"/>
      <c r="E71" s="1781"/>
      <c r="F71" s="1781"/>
      <c r="G71" s="1788">
        <f aca="true" t="shared" si="11" ref="G71:S71">G$27+G$67</f>
        <v>42</v>
      </c>
      <c r="H71" s="1691">
        <f t="shared" si="11"/>
        <v>1260</v>
      </c>
      <c r="I71" s="1691">
        <f t="shared" si="11"/>
        <v>523</v>
      </c>
      <c r="J71" s="1691">
        <f t="shared" si="11"/>
        <v>255</v>
      </c>
      <c r="K71" s="1691">
        <f t="shared" si="11"/>
        <v>102</v>
      </c>
      <c r="L71" s="1691">
        <f t="shared" si="11"/>
        <v>166</v>
      </c>
      <c r="M71" s="1691">
        <f t="shared" si="11"/>
        <v>602</v>
      </c>
      <c r="N71" s="1788">
        <f t="shared" si="11"/>
        <v>25</v>
      </c>
      <c r="O71" s="1788">
        <f t="shared" si="11"/>
        <v>12</v>
      </c>
      <c r="P71" s="1788">
        <f t="shared" si="11"/>
        <v>8</v>
      </c>
      <c r="Q71" s="1788">
        <f t="shared" si="11"/>
        <v>0</v>
      </c>
      <c r="R71" s="1788">
        <f t="shared" si="11"/>
        <v>2</v>
      </c>
      <c r="S71" s="1788">
        <f t="shared" si="11"/>
        <v>2</v>
      </c>
      <c r="T71" s="173"/>
      <c r="Y71" s="2498"/>
      <c r="AG71" s="2498"/>
    </row>
    <row r="72" spans="1:33" s="14" customFormat="1" ht="18.75" customHeight="1">
      <c r="A72" s="2781" t="s">
        <v>175</v>
      </c>
      <c r="B72" s="2782"/>
      <c r="C72" s="2782"/>
      <c r="D72" s="2782"/>
      <c r="E72" s="2782"/>
      <c r="F72" s="2782"/>
      <c r="G72" s="2782"/>
      <c r="H72" s="2782"/>
      <c r="I72" s="2782"/>
      <c r="J72" s="2782"/>
      <c r="K72" s="2782"/>
      <c r="L72" s="2782"/>
      <c r="M72" s="2782"/>
      <c r="N72" s="2783"/>
      <c r="O72" s="2783"/>
      <c r="P72" s="2783"/>
      <c r="Q72" s="2783"/>
      <c r="R72" s="2783"/>
      <c r="S72" s="2783"/>
      <c r="Y72" s="2496"/>
      <c r="AG72" s="2496"/>
    </row>
    <row r="73" spans="1:33" s="45" customFormat="1" ht="15.75">
      <c r="A73" s="2847" t="s">
        <v>200</v>
      </c>
      <c r="B73" s="2848"/>
      <c r="C73" s="2848"/>
      <c r="D73" s="2848"/>
      <c r="E73" s="2848"/>
      <c r="F73" s="2848"/>
      <c r="G73" s="2848"/>
      <c r="H73" s="2848"/>
      <c r="I73" s="2848"/>
      <c r="J73" s="2848"/>
      <c r="K73" s="2848"/>
      <c r="L73" s="2848"/>
      <c r="M73" s="2848"/>
      <c r="N73" s="2848"/>
      <c r="O73" s="2848"/>
      <c r="P73" s="2848"/>
      <c r="Q73" s="2848"/>
      <c r="R73" s="2848"/>
      <c r="S73" s="2849"/>
      <c r="Y73" s="2500"/>
      <c r="AG73" s="2500"/>
    </row>
    <row r="74" spans="1:33" s="45" customFormat="1" ht="18" customHeight="1" thickBot="1">
      <c r="A74" s="2853" t="s">
        <v>532</v>
      </c>
      <c r="B74" s="2854"/>
      <c r="C74" s="2854"/>
      <c r="D74" s="2854"/>
      <c r="E74" s="2854"/>
      <c r="F74" s="2854"/>
      <c r="G74" s="2854"/>
      <c r="H74" s="2855"/>
      <c r="I74" s="2855"/>
      <c r="J74" s="2855"/>
      <c r="K74" s="2855"/>
      <c r="L74" s="2855"/>
      <c r="M74" s="2855"/>
      <c r="N74" s="2855"/>
      <c r="O74" s="2855"/>
      <c r="P74" s="2855"/>
      <c r="Q74" s="2855"/>
      <c r="R74" s="2855"/>
      <c r="S74" s="2856"/>
      <c r="Y74" s="2500"/>
      <c r="AG74" s="2500"/>
    </row>
    <row r="75" spans="1:33" s="45" customFormat="1" ht="31.5">
      <c r="A75" s="1703" t="s">
        <v>164</v>
      </c>
      <c r="B75" s="1859" t="s">
        <v>133</v>
      </c>
      <c r="C75" s="1860"/>
      <c r="D75" s="1861"/>
      <c r="E75" s="1861"/>
      <c r="F75" s="1862"/>
      <c r="G75" s="1863">
        <v>5</v>
      </c>
      <c r="H75" s="1864">
        <f aca="true" t="shared" si="12" ref="H75:H90">G75*30</f>
        <v>150</v>
      </c>
      <c r="I75" s="1865"/>
      <c r="J75" s="1865"/>
      <c r="K75" s="1866"/>
      <c r="L75" s="1866"/>
      <c r="M75" s="1867"/>
      <c r="N75" s="1710"/>
      <c r="O75" s="1711"/>
      <c r="P75" s="1712"/>
      <c r="Q75" s="1710"/>
      <c r="R75" s="1711"/>
      <c r="S75" s="1712"/>
      <c r="Y75" s="2500"/>
      <c r="AG75" s="2500"/>
    </row>
    <row r="76" spans="1:33" s="45" customFormat="1" ht="15.75">
      <c r="A76" s="1714"/>
      <c r="B76" s="1517" t="s">
        <v>36</v>
      </c>
      <c r="C76" s="1816"/>
      <c r="D76" s="1510"/>
      <c r="E76" s="1510"/>
      <c r="F76" s="1817"/>
      <c r="G76" s="1662">
        <v>1.5</v>
      </c>
      <c r="H76" s="2392">
        <f t="shared" si="12"/>
        <v>45</v>
      </c>
      <c r="I76" s="1868"/>
      <c r="J76" s="1868"/>
      <c r="K76" s="1869"/>
      <c r="L76" s="1869"/>
      <c r="M76" s="1725"/>
      <c r="N76" s="1733"/>
      <c r="O76" s="1734"/>
      <c r="P76" s="1735"/>
      <c r="Q76" s="1733"/>
      <c r="R76" s="1734"/>
      <c r="S76" s="1735"/>
      <c r="Y76" s="2500"/>
      <c r="AG76" s="2500"/>
    </row>
    <row r="77" spans="1:33" s="45" customFormat="1" ht="15.75">
      <c r="A77" s="1722" t="s">
        <v>165</v>
      </c>
      <c r="B77" s="1820" t="s">
        <v>37</v>
      </c>
      <c r="C77" s="1400"/>
      <c r="D77" s="1391">
        <v>3</v>
      </c>
      <c r="E77" s="1391"/>
      <c r="F77" s="1397"/>
      <c r="G77" s="1264">
        <v>3.5</v>
      </c>
      <c r="H77" s="1271">
        <f t="shared" si="12"/>
        <v>105</v>
      </c>
      <c r="I77" s="893">
        <f>J77+L77+K77</f>
        <v>45</v>
      </c>
      <c r="J77" s="893">
        <v>30</v>
      </c>
      <c r="K77" s="893">
        <v>15</v>
      </c>
      <c r="L77" s="893"/>
      <c r="M77" s="1399">
        <f>H77-I77</f>
        <v>60</v>
      </c>
      <c r="N77" s="1742"/>
      <c r="O77" s="1734"/>
      <c r="P77" s="1735"/>
      <c r="Q77" s="1733">
        <v>3</v>
      </c>
      <c r="R77" s="1734"/>
      <c r="S77" s="1735"/>
      <c r="T77" s="45">
        <v>2</v>
      </c>
      <c r="U77" s="25" t="s">
        <v>198</v>
      </c>
      <c r="V77" s="1621">
        <f>SUMIF(T$75:T$103,1,G$75:G$103)</f>
        <v>24</v>
      </c>
      <c r="Y77" s="2500"/>
      <c r="AG77" s="2500"/>
    </row>
    <row r="78" spans="1:33" s="45" customFormat="1" ht="15.75" hidden="1">
      <c r="A78" s="1714"/>
      <c r="B78" s="1508"/>
      <c r="C78" s="1816"/>
      <c r="D78" s="1510"/>
      <c r="E78" s="1510"/>
      <c r="F78" s="1817"/>
      <c r="G78" s="1264"/>
      <c r="H78" s="1271"/>
      <c r="I78" s="1870"/>
      <c r="J78" s="1870"/>
      <c r="K78" s="1869"/>
      <c r="L78" s="1869"/>
      <c r="M78" s="1725"/>
      <c r="N78" s="1733"/>
      <c r="O78" s="1734"/>
      <c r="P78" s="1735"/>
      <c r="Q78" s="1733"/>
      <c r="R78" s="1734"/>
      <c r="S78" s="1735"/>
      <c r="U78" s="25" t="s">
        <v>199</v>
      </c>
      <c r="V78" s="1621"/>
      <c r="Y78" s="2500"/>
      <c r="AG78" s="2500"/>
    </row>
    <row r="79" spans="1:33" s="45" customFormat="1" ht="15.75" hidden="1">
      <c r="A79" s="1714"/>
      <c r="B79" s="1517"/>
      <c r="C79" s="1816"/>
      <c r="D79" s="1510"/>
      <c r="E79" s="1510"/>
      <c r="F79" s="1817"/>
      <c r="G79" s="1662"/>
      <c r="H79" s="2392"/>
      <c r="I79" s="1870"/>
      <c r="J79" s="1870"/>
      <c r="K79" s="1869"/>
      <c r="L79" s="1869"/>
      <c r="M79" s="1725"/>
      <c r="N79" s="1733"/>
      <c r="O79" s="1734"/>
      <c r="P79" s="1735"/>
      <c r="Q79" s="1733"/>
      <c r="R79" s="1734"/>
      <c r="S79" s="1735"/>
      <c r="U79" s="25" t="s">
        <v>492</v>
      </c>
      <c r="V79" s="1622"/>
      <c r="Y79" s="2500"/>
      <c r="AG79" s="2500"/>
    </row>
    <row r="80" spans="1:33" s="45" customFormat="1" ht="15.75">
      <c r="A80" s="1714" t="s">
        <v>143</v>
      </c>
      <c r="B80" s="1508" t="s">
        <v>490</v>
      </c>
      <c r="C80" s="1400"/>
      <c r="D80" s="1391" t="s">
        <v>501</v>
      </c>
      <c r="E80" s="1391"/>
      <c r="F80" s="1397"/>
      <c r="G80" s="1264">
        <v>4</v>
      </c>
      <c r="H80" s="1271">
        <f t="shared" si="12"/>
        <v>120</v>
      </c>
      <c r="I80" s="893">
        <f>J80+L80+K80</f>
        <v>45</v>
      </c>
      <c r="J80" s="893">
        <v>27</v>
      </c>
      <c r="K80" s="893">
        <v>9</v>
      </c>
      <c r="L80" s="893">
        <v>9</v>
      </c>
      <c r="M80" s="1399">
        <f>H80-I80</f>
        <v>75</v>
      </c>
      <c r="N80" s="1742"/>
      <c r="O80" s="1734"/>
      <c r="P80" s="1735">
        <v>5</v>
      </c>
      <c r="Q80" s="1733"/>
      <c r="R80" s="1734"/>
      <c r="S80" s="1735"/>
      <c r="T80" s="45">
        <v>1</v>
      </c>
      <c r="U80" s="25" t="s">
        <v>199</v>
      </c>
      <c r="V80" s="1621">
        <f>SUMIF(T$75:T$103,2,G$75:G$103)</f>
        <v>12.5</v>
      </c>
      <c r="Y80" s="2500"/>
      <c r="AG80" s="2500"/>
    </row>
    <row r="81" spans="1:33" s="45" customFormat="1" ht="15.75">
      <c r="A81" s="1714" t="s">
        <v>145</v>
      </c>
      <c r="B81" s="1508" t="s">
        <v>45</v>
      </c>
      <c r="C81" s="1816"/>
      <c r="D81" s="1510"/>
      <c r="E81" s="1510"/>
      <c r="F81" s="1817"/>
      <c r="G81" s="1264">
        <f>G82+G84+G83</f>
        <v>9</v>
      </c>
      <c r="H81" s="1271">
        <f t="shared" si="12"/>
        <v>270</v>
      </c>
      <c r="I81" s="1868"/>
      <c r="J81" s="1868"/>
      <c r="K81" s="1869"/>
      <c r="L81" s="1869"/>
      <c r="M81" s="1725"/>
      <c r="N81" s="1733"/>
      <c r="O81" s="1734"/>
      <c r="P81" s="1735"/>
      <c r="Q81" s="1733"/>
      <c r="R81" s="1734"/>
      <c r="S81" s="1735"/>
      <c r="V81" s="1622">
        <f>SUM(V77:V80)</f>
        <v>36.5</v>
      </c>
      <c r="Y81" s="2500"/>
      <c r="AA81" s="14"/>
      <c r="AB81" s="2267">
        <v>1</v>
      </c>
      <c r="AC81" s="2268" t="s">
        <v>500</v>
      </c>
      <c r="AD81" s="2268" t="s">
        <v>501</v>
      </c>
      <c r="AE81" s="2268">
        <v>3</v>
      </c>
      <c r="AF81" s="2268" t="s">
        <v>502</v>
      </c>
      <c r="AG81" s="2571" t="s">
        <v>503</v>
      </c>
    </row>
    <row r="82" spans="1:33" s="45" customFormat="1" ht="15.75">
      <c r="A82" s="1714"/>
      <c r="B82" s="1517" t="s">
        <v>36</v>
      </c>
      <c r="C82" s="1816"/>
      <c r="D82" s="1510"/>
      <c r="E82" s="1510"/>
      <c r="F82" s="1817"/>
      <c r="G82" s="1662">
        <v>2</v>
      </c>
      <c r="H82" s="2392">
        <f t="shared" si="12"/>
        <v>60</v>
      </c>
      <c r="I82" s="1868"/>
      <c r="J82" s="1868"/>
      <c r="K82" s="1869"/>
      <c r="L82" s="1869"/>
      <c r="M82" s="1725"/>
      <c r="N82" s="1733"/>
      <c r="O82" s="1734"/>
      <c r="P82" s="1735"/>
      <c r="Q82" s="1733"/>
      <c r="R82" s="1734"/>
      <c r="S82" s="1735"/>
      <c r="Y82" s="2500"/>
      <c r="AA82" s="2261" t="s">
        <v>518</v>
      </c>
      <c r="AB82" s="2259">
        <f aca="true" t="shared" si="13" ref="AB82:AG82">COUNTIF($C75:$C106,AB$11)</f>
        <v>0</v>
      </c>
      <c r="AC82" s="2259">
        <f t="shared" si="13"/>
        <v>2</v>
      </c>
      <c r="AD82" s="2259">
        <f t="shared" si="13"/>
        <v>1</v>
      </c>
      <c r="AE82" s="2259">
        <f t="shared" si="13"/>
        <v>1</v>
      </c>
      <c r="AF82" s="2259">
        <f t="shared" si="13"/>
        <v>0</v>
      </c>
      <c r="AG82" s="2572">
        <f t="shared" si="13"/>
        <v>0</v>
      </c>
    </row>
    <row r="83" spans="1:33" s="45" customFormat="1" ht="15.75">
      <c r="A83" s="1722" t="s">
        <v>146</v>
      </c>
      <c r="B83" s="1820" t="s">
        <v>37</v>
      </c>
      <c r="C83" s="1400" t="s">
        <v>501</v>
      </c>
      <c r="D83" s="1391"/>
      <c r="E83" s="1391"/>
      <c r="F83" s="1397"/>
      <c r="G83" s="1264">
        <v>5</v>
      </c>
      <c r="H83" s="1271">
        <f t="shared" si="12"/>
        <v>150</v>
      </c>
      <c r="I83" s="893">
        <v>63</v>
      </c>
      <c r="J83" s="893">
        <v>45</v>
      </c>
      <c r="K83" s="893">
        <v>9</v>
      </c>
      <c r="L83" s="893">
        <v>9</v>
      </c>
      <c r="M83" s="1399">
        <f>H83-I83</f>
        <v>87</v>
      </c>
      <c r="N83" s="1742"/>
      <c r="O83" s="1734"/>
      <c r="P83" s="1735">
        <v>7</v>
      </c>
      <c r="Q83" s="1733"/>
      <c r="R83" s="1734"/>
      <c r="S83" s="1735"/>
      <c r="T83" s="45">
        <v>1</v>
      </c>
      <c r="Y83" s="2500"/>
      <c r="AA83" s="2261" t="s">
        <v>519</v>
      </c>
      <c r="AB83" s="2259">
        <f aca="true" t="shared" si="14" ref="AB83:AG83">COUNTIF($D75:$D106,AB$11)</f>
        <v>1</v>
      </c>
      <c r="AC83" s="2259">
        <f t="shared" si="14"/>
        <v>1</v>
      </c>
      <c r="AD83" s="2259">
        <f t="shared" si="14"/>
        <v>2</v>
      </c>
      <c r="AE83" s="2259">
        <f t="shared" si="14"/>
        <v>1</v>
      </c>
      <c r="AF83" s="2259">
        <f t="shared" si="14"/>
        <v>0</v>
      </c>
      <c r="AG83" s="2572">
        <f t="shared" si="14"/>
        <v>0</v>
      </c>
    </row>
    <row r="84" spans="1:33" s="45" customFormat="1" ht="15.75">
      <c r="A84" s="1729"/>
      <c r="B84" s="1827" t="s">
        <v>53</v>
      </c>
      <c r="C84" s="1400"/>
      <c r="D84" s="1391"/>
      <c r="E84" s="1391"/>
      <c r="F84" s="1397"/>
      <c r="G84" s="1264">
        <v>2</v>
      </c>
      <c r="H84" s="1271">
        <f t="shared" si="12"/>
        <v>60</v>
      </c>
      <c r="I84" s="893"/>
      <c r="J84" s="893"/>
      <c r="K84" s="893"/>
      <c r="L84" s="893"/>
      <c r="M84" s="1399"/>
      <c r="N84" s="1742"/>
      <c r="O84" s="1734"/>
      <c r="P84" s="1735"/>
      <c r="Q84" s="1733"/>
      <c r="R84" s="1734"/>
      <c r="S84" s="1735"/>
      <c r="Y84" s="2500"/>
      <c r="AA84" s="2262" t="s">
        <v>520</v>
      </c>
      <c r="AB84" s="2259">
        <f aca="true" t="shared" si="15" ref="AB84:AG84">COUNTIF($E75:$E106,AB$11)</f>
        <v>0</v>
      </c>
      <c r="AC84" s="2259">
        <f t="shared" si="15"/>
        <v>0</v>
      </c>
      <c r="AD84" s="2259">
        <f t="shared" si="15"/>
        <v>0</v>
      </c>
      <c r="AE84" s="2259">
        <f t="shared" si="15"/>
        <v>1</v>
      </c>
      <c r="AF84" s="2259">
        <f t="shared" si="15"/>
        <v>0</v>
      </c>
      <c r="AG84" s="2572">
        <f t="shared" si="15"/>
        <v>0</v>
      </c>
    </row>
    <row r="85" spans="1:33" s="45" customFormat="1" ht="15.75">
      <c r="A85" s="1729"/>
      <c r="B85" s="1517" t="s">
        <v>36</v>
      </c>
      <c r="C85" s="1400"/>
      <c r="D85" s="1391"/>
      <c r="E85" s="1391"/>
      <c r="F85" s="1397"/>
      <c r="G85" s="1662">
        <v>0.5</v>
      </c>
      <c r="H85" s="2392">
        <f t="shared" si="12"/>
        <v>15</v>
      </c>
      <c r="I85" s="893"/>
      <c r="J85" s="893"/>
      <c r="K85" s="893"/>
      <c r="L85" s="893"/>
      <c r="M85" s="1399"/>
      <c r="N85" s="1742"/>
      <c r="O85" s="1734"/>
      <c r="P85" s="1735"/>
      <c r="Q85" s="1733"/>
      <c r="R85" s="1734"/>
      <c r="S85" s="1735"/>
      <c r="Y85" s="2500"/>
      <c r="AA85" s="2262" t="s">
        <v>521</v>
      </c>
      <c r="AB85" s="2259">
        <f aca="true" t="shared" si="16" ref="AB85:AG85">COUNTIF($F75:$F106,AB$11)</f>
        <v>0</v>
      </c>
      <c r="AC85" s="2259">
        <f t="shared" si="16"/>
        <v>0</v>
      </c>
      <c r="AD85" s="2259">
        <f t="shared" si="16"/>
        <v>0</v>
      </c>
      <c r="AE85" s="2259">
        <f t="shared" si="16"/>
        <v>0</v>
      </c>
      <c r="AF85" s="2259">
        <f t="shared" si="16"/>
        <v>0</v>
      </c>
      <c r="AG85" s="2572">
        <f t="shared" si="16"/>
        <v>0</v>
      </c>
    </row>
    <row r="86" spans="1:33" s="45" customFormat="1" ht="15.75">
      <c r="A86" s="1722" t="s">
        <v>166</v>
      </c>
      <c r="B86" s="1820" t="s">
        <v>37</v>
      </c>
      <c r="C86" s="1400"/>
      <c r="D86" s="1391"/>
      <c r="E86" s="1391">
        <v>3</v>
      </c>
      <c r="F86" s="1402"/>
      <c r="G86" s="1264">
        <v>1.5</v>
      </c>
      <c r="H86" s="1271">
        <f t="shared" si="12"/>
        <v>45</v>
      </c>
      <c r="I86" s="893">
        <f>J86+L86+K86</f>
        <v>15</v>
      </c>
      <c r="J86" s="893"/>
      <c r="K86" s="893"/>
      <c r="L86" s="893">
        <v>15</v>
      </c>
      <c r="M86" s="1399">
        <f>H86-I86</f>
        <v>30</v>
      </c>
      <c r="N86" s="1742"/>
      <c r="O86" s="1734"/>
      <c r="P86" s="1735"/>
      <c r="Q86" s="1733">
        <v>1</v>
      </c>
      <c r="R86" s="1734"/>
      <c r="S86" s="1735"/>
      <c r="T86" s="45">
        <v>2</v>
      </c>
      <c r="Y86" s="2500"/>
      <c r="AG86" s="2500"/>
    </row>
    <row r="87" spans="1:33" s="45" customFormat="1" ht="31.5">
      <c r="A87" s="1714" t="s">
        <v>167</v>
      </c>
      <c r="B87" s="1508" t="s">
        <v>46</v>
      </c>
      <c r="C87" s="1816"/>
      <c r="D87" s="1871"/>
      <c r="E87" s="1871"/>
      <c r="F87" s="1817"/>
      <c r="G87" s="1264">
        <v>7</v>
      </c>
      <c r="H87" s="1271">
        <f t="shared" si="12"/>
        <v>210</v>
      </c>
      <c r="I87" s="1868"/>
      <c r="J87" s="1868"/>
      <c r="K87" s="1869"/>
      <c r="L87" s="1869"/>
      <c r="M87" s="1725"/>
      <c r="N87" s="1733"/>
      <c r="O87" s="1734"/>
      <c r="P87" s="1735"/>
      <c r="Q87" s="1733"/>
      <c r="R87" s="1734"/>
      <c r="S87" s="1735"/>
      <c r="Y87" s="2500"/>
      <c r="AG87" s="2500"/>
    </row>
    <row r="88" spans="1:33" s="45" customFormat="1" ht="15.75">
      <c r="A88" s="1714"/>
      <c r="B88" s="1517" t="s">
        <v>36</v>
      </c>
      <c r="C88" s="1816"/>
      <c r="D88" s="1871"/>
      <c r="E88" s="1871"/>
      <c r="F88" s="1817"/>
      <c r="G88" s="1662">
        <v>2.5</v>
      </c>
      <c r="H88" s="2392">
        <f t="shared" si="12"/>
        <v>75</v>
      </c>
      <c r="I88" s="1868"/>
      <c r="J88" s="1868"/>
      <c r="K88" s="1869"/>
      <c r="L88" s="1869"/>
      <c r="M88" s="1725"/>
      <c r="N88" s="1733"/>
      <c r="O88" s="1734"/>
      <c r="P88" s="1735"/>
      <c r="Q88" s="1733"/>
      <c r="R88" s="1734"/>
      <c r="S88" s="1735"/>
      <c r="Y88" s="2500"/>
      <c r="AG88" s="2500"/>
    </row>
    <row r="89" spans="1:33" s="45" customFormat="1" ht="15.75">
      <c r="A89" s="1722" t="s">
        <v>168</v>
      </c>
      <c r="B89" s="1820" t="s">
        <v>37</v>
      </c>
      <c r="C89" s="1400">
        <v>3</v>
      </c>
      <c r="D89" s="1391"/>
      <c r="E89" s="1391"/>
      <c r="F89" s="1397"/>
      <c r="G89" s="1264">
        <v>4.5</v>
      </c>
      <c r="H89" s="1271">
        <f t="shared" si="12"/>
        <v>135</v>
      </c>
      <c r="I89" s="893">
        <f>J89+L89+K89</f>
        <v>60</v>
      </c>
      <c r="J89" s="893">
        <v>30</v>
      </c>
      <c r="K89" s="893">
        <v>15</v>
      </c>
      <c r="L89" s="893">
        <v>15</v>
      </c>
      <c r="M89" s="1399">
        <f>H89-I89</f>
        <v>75</v>
      </c>
      <c r="N89" s="1742"/>
      <c r="O89" s="1734"/>
      <c r="P89" s="1735"/>
      <c r="Q89" s="1733">
        <v>4</v>
      </c>
      <c r="R89" s="1734"/>
      <c r="S89" s="1735"/>
      <c r="T89" s="45">
        <v>2</v>
      </c>
      <c r="Y89" s="2500"/>
      <c r="AG89" s="2500"/>
    </row>
    <row r="90" spans="1:33" s="45" customFormat="1" ht="15.75">
      <c r="A90" s="1729" t="s">
        <v>150</v>
      </c>
      <c r="B90" s="1827" t="s">
        <v>82</v>
      </c>
      <c r="C90" s="1400"/>
      <c r="D90" s="1391" t="s">
        <v>500</v>
      </c>
      <c r="E90" s="1391"/>
      <c r="F90" s="1397"/>
      <c r="G90" s="1264">
        <v>3</v>
      </c>
      <c r="H90" s="1271">
        <f t="shared" si="12"/>
        <v>90</v>
      </c>
      <c r="I90" s="893">
        <f>J90+L90+K90</f>
        <v>45</v>
      </c>
      <c r="J90" s="893">
        <v>27</v>
      </c>
      <c r="K90" s="893">
        <v>9</v>
      </c>
      <c r="L90" s="893">
        <v>9</v>
      </c>
      <c r="M90" s="1399">
        <f>H90-I90</f>
        <v>45</v>
      </c>
      <c r="N90" s="1872"/>
      <c r="O90" s="1775">
        <v>5</v>
      </c>
      <c r="P90" s="1825"/>
      <c r="Q90" s="1822"/>
      <c r="R90" s="1775"/>
      <c r="S90" s="1825"/>
      <c r="T90" s="45">
        <v>1</v>
      </c>
      <c r="Y90" s="2500"/>
      <c r="AG90" s="2500"/>
    </row>
    <row r="91" spans="1:33" s="45" customFormat="1" ht="15.75">
      <c r="A91" s="1714" t="s">
        <v>153</v>
      </c>
      <c r="B91" s="1508" t="s">
        <v>41</v>
      </c>
      <c r="C91" s="1823"/>
      <c r="D91" s="1510"/>
      <c r="E91" s="1510"/>
      <c r="F91" s="1817"/>
      <c r="G91" s="1264">
        <f>G92+G93+G94</f>
        <v>8.5</v>
      </c>
      <c r="H91" s="1271">
        <f aca="true" t="shared" si="17" ref="H91:H103">G91*30</f>
        <v>255</v>
      </c>
      <c r="I91" s="1273"/>
      <c r="J91" s="1273"/>
      <c r="K91" s="1273"/>
      <c r="L91" s="1273"/>
      <c r="M91" s="1819"/>
      <c r="N91" s="1733"/>
      <c r="O91" s="1734"/>
      <c r="P91" s="1735"/>
      <c r="Q91" s="1733"/>
      <c r="R91" s="1734"/>
      <c r="S91" s="1735"/>
      <c r="Y91" s="2500"/>
      <c r="AG91" s="2500"/>
    </row>
    <row r="92" spans="1:33" s="45" customFormat="1" ht="15.75">
      <c r="A92" s="1714"/>
      <c r="B92" s="1517" t="s">
        <v>36</v>
      </c>
      <c r="C92" s="1823"/>
      <c r="D92" s="1510"/>
      <c r="E92" s="1510"/>
      <c r="F92" s="1817"/>
      <c r="G92" s="1662">
        <v>2</v>
      </c>
      <c r="H92" s="2392">
        <f t="shared" si="17"/>
        <v>60</v>
      </c>
      <c r="I92" s="1273"/>
      <c r="J92" s="1273"/>
      <c r="K92" s="1273"/>
      <c r="L92" s="1273"/>
      <c r="M92" s="1819"/>
      <c r="N92" s="1733"/>
      <c r="O92" s="1734"/>
      <c r="P92" s="1735"/>
      <c r="Q92" s="1733"/>
      <c r="R92" s="1734"/>
      <c r="S92" s="1735"/>
      <c r="Y92" s="2500"/>
      <c r="AG92" s="2500"/>
    </row>
    <row r="93" spans="1:33" s="45" customFormat="1" ht="15.75">
      <c r="A93" s="1722" t="s">
        <v>154</v>
      </c>
      <c r="B93" s="1820" t="s">
        <v>37</v>
      </c>
      <c r="C93" s="1823"/>
      <c r="D93" s="1871">
        <v>1</v>
      </c>
      <c r="E93" s="1510"/>
      <c r="F93" s="1817"/>
      <c r="G93" s="1264">
        <v>4</v>
      </c>
      <c r="H93" s="1271">
        <f t="shared" si="17"/>
        <v>120</v>
      </c>
      <c r="I93" s="1653">
        <v>60</v>
      </c>
      <c r="J93" s="1653">
        <v>30</v>
      </c>
      <c r="K93" s="1653"/>
      <c r="L93" s="1653">
        <v>30</v>
      </c>
      <c r="M93" s="1873">
        <f>H93-I93</f>
        <v>60</v>
      </c>
      <c r="N93" s="1733">
        <v>4</v>
      </c>
      <c r="O93" s="1734"/>
      <c r="P93" s="1735"/>
      <c r="Q93" s="1733"/>
      <c r="R93" s="1734"/>
      <c r="S93" s="1735"/>
      <c r="T93" s="45">
        <v>1</v>
      </c>
      <c r="Y93" s="2500"/>
      <c r="AG93" s="2500"/>
    </row>
    <row r="94" spans="1:33" s="45" customFormat="1" ht="15.75">
      <c r="A94" s="1722" t="s">
        <v>174</v>
      </c>
      <c r="B94" s="1874" t="s">
        <v>37</v>
      </c>
      <c r="C94" s="1400" t="s">
        <v>500</v>
      </c>
      <c r="D94" s="1391"/>
      <c r="E94" s="1391"/>
      <c r="F94" s="1397"/>
      <c r="G94" s="1264">
        <v>2.5</v>
      </c>
      <c r="H94" s="1271">
        <f t="shared" si="17"/>
        <v>75</v>
      </c>
      <c r="I94" s="1654">
        <v>36</v>
      </c>
      <c r="J94" s="1654">
        <v>18</v>
      </c>
      <c r="K94" s="1654"/>
      <c r="L94" s="1654">
        <v>18</v>
      </c>
      <c r="M94" s="1821">
        <f>H94-I94</f>
        <v>39</v>
      </c>
      <c r="N94" s="1875"/>
      <c r="O94" s="1734">
        <v>4</v>
      </c>
      <c r="P94" s="1735"/>
      <c r="Q94" s="1733"/>
      <c r="R94" s="1734"/>
      <c r="S94" s="1735"/>
      <c r="T94" s="45">
        <v>1</v>
      </c>
      <c r="Y94" s="2500"/>
      <c r="AG94" s="2500"/>
    </row>
    <row r="95" spans="1:33" s="45" customFormat="1" ht="15.75" hidden="1">
      <c r="A95" s="1714"/>
      <c r="B95" s="1508"/>
      <c r="C95" s="1876"/>
      <c r="D95" s="1511"/>
      <c r="E95" s="1511"/>
      <c r="F95" s="1512"/>
      <c r="G95" s="1652"/>
      <c r="H95" s="1655"/>
      <c r="I95" s="1656"/>
      <c r="J95" s="1656"/>
      <c r="K95" s="1656"/>
      <c r="L95" s="1273"/>
      <c r="M95" s="1819"/>
      <c r="N95" s="1733"/>
      <c r="O95" s="1734"/>
      <c r="P95" s="1735"/>
      <c r="Q95" s="1733"/>
      <c r="R95" s="1734"/>
      <c r="S95" s="1735"/>
      <c r="Y95" s="2500"/>
      <c r="AG95" s="2500"/>
    </row>
    <row r="96" spans="1:33" s="45" customFormat="1" ht="15.75" hidden="1">
      <c r="A96" s="1714"/>
      <c r="B96" s="1517" t="s">
        <v>36</v>
      </c>
      <c r="C96" s="1876"/>
      <c r="D96" s="1511"/>
      <c r="E96" s="1511"/>
      <c r="F96" s="1512"/>
      <c r="G96" s="1652"/>
      <c r="H96" s="1655"/>
      <c r="I96" s="1656"/>
      <c r="J96" s="1656"/>
      <c r="K96" s="1656"/>
      <c r="L96" s="1273"/>
      <c r="M96" s="1819"/>
      <c r="N96" s="1733"/>
      <c r="O96" s="1734"/>
      <c r="P96" s="1735"/>
      <c r="Q96" s="1733"/>
      <c r="R96" s="1734"/>
      <c r="S96" s="1735"/>
      <c r="Y96" s="2500"/>
      <c r="AG96" s="2500"/>
    </row>
    <row r="97" spans="1:33" s="45" customFormat="1" ht="15.75">
      <c r="A97" s="2253" t="s">
        <v>513</v>
      </c>
      <c r="B97" s="1508" t="s">
        <v>508</v>
      </c>
      <c r="C97" s="1723" t="s">
        <v>500</v>
      </c>
      <c r="D97" s="1724"/>
      <c r="E97" s="1724"/>
      <c r="F97" s="1878"/>
      <c r="G97" s="1652">
        <v>5.5</v>
      </c>
      <c r="H97" s="1655">
        <f t="shared" si="17"/>
        <v>165</v>
      </c>
      <c r="I97" s="1654">
        <f>J97+L97+K97</f>
        <v>72</v>
      </c>
      <c r="J97" s="1654">
        <v>45</v>
      </c>
      <c r="K97" s="1654">
        <v>9</v>
      </c>
      <c r="L97" s="893">
        <v>18</v>
      </c>
      <c r="M97" s="1399">
        <f>H97-I97</f>
        <v>93</v>
      </c>
      <c r="N97" s="1742"/>
      <c r="O97" s="1775">
        <v>8</v>
      </c>
      <c r="P97" s="1735"/>
      <c r="Q97" s="1733"/>
      <c r="R97" s="1734"/>
      <c r="S97" s="1735"/>
      <c r="T97" s="45">
        <v>1</v>
      </c>
      <c r="Y97" s="2500"/>
      <c r="AG97" s="2500"/>
    </row>
    <row r="98" spans="1:33" s="45" customFormat="1" ht="15.75" hidden="1">
      <c r="A98" s="1877"/>
      <c r="B98" s="1508"/>
      <c r="C98" s="1400"/>
      <c r="D98" s="1391"/>
      <c r="E98" s="1391"/>
      <c r="F98" s="1397"/>
      <c r="G98" s="1264"/>
      <c r="H98" s="1271"/>
      <c r="I98" s="893"/>
      <c r="J98" s="893"/>
      <c r="K98" s="893"/>
      <c r="L98" s="893"/>
      <c r="M98" s="1399"/>
      <c r="N98" s="1742"/>
      <c r="O98" s="1775"/>
      <c r="P98" s="1735"/>
      <c r="Q98" s="1733"/>
      <c r="R98" s="1734"/>
      <c r="S98" s="1735"/>
      <c r="T98" s="45">
        <v>1</v>
      </c>
      <c r="Y98" s="2500"/>
      <c r="AG98" s="2500"/>
    </row>
    <row r="99" spans="1:33" s="45" customFormat="1" ht="15.75" hidden="1">
      <c r="A99" s="1729" t="s">
        <v>157</v>
      </c>
      <c r="B99" s="1827" t="s">
        <v>51</v>
      </c>
      <c r="C99" s="1400"/>
      <c r="D99" s="1391"/>
      <c r="E99" s="1391"/>
      <c r="F99" s="1397"/>
      <c r="G99" s="1264">
        <v>2</v>
      </c>
      <c r="H99" s="1271">
        <f t="shared" si="17"/>
        <v>60</v>
      </c>
      <c r="I99" s="893"/>
      <c r="J99" s="893"/>
      <c r="K99" s="893"/>
      <c r="L99" s="893"/>
      <c r="M99" s="1399"/>
      <c r="N99" s="1742"/>
      <c r="O99" s="1734"/>
      <c r="P99" s="1735"/>
      <c r="Q99" s="1733"/>
      <c r="R99" s="1734"/>
      <c r="S99" s="1735"/>
      <c r="Y99" s="2500"/>
      <c r="AG99" s="2500"/>
    </row>
    <row r="100" spans="1:33" s="1323" customFormat="1" ht="15.75" hidden="1">
      <c r="A100" s="1722"/>
      <c r="B100" s="1827" t="s">
        <v>36</v>
      </c>
      <c r="C100" s="1400"/>
      <c r="D100" s="1391"/>
      <c r="E100" s="1391"/>
      <c r="F100" s="1397"/>
      <c r="G100" s="1662"/>
      <c r="H100" s="2392">
        <f t="shared" si="17"/>
        <v>0</v>
      </c>
      <c r="I100" s="893"/>
      <c r="J100" s="893"/>
      <c r="K100" s="893"/>
      <c r="L100" s="893"/>
      <c r="M100" s="1399"/>
      <c r="N100" s="1742"/>
      <c r="O100" s="1775"/>
      <c r="P100" s="1825"/>
      <c r="Q100" s="1822"/>
      <c r="R100" s="1775"/>
      <c r="S100" s="1825"/>
      <c r="Y100" s="2501"/>
      <c r="AG100" s="2501"/>
    </row>
    <row r="101" spans="1:33" s="45" customFormat="1" ht="15.75">
      <c r="A101" s="1729" t="s">
        <v>157</v>
      </c>
      <c r="B101" s="1827" t="s">
        <v>465</v>
      </c>
      <c r="C101" s="1400"/>
      <c r="D101" s="1391" t="s">
        <v>501</v>
      </c>
      <c r="E101" s="1391"/>
      <c r="F101" s="1397"/>
      <c r="G101" s="1264">
        <v>3</v>
      </c>
      <c r="H101" s="1271">
        <f t="shared" si="17"/>
        <v>90</v>
      </c>
      <c r="I101" s="893">
        <v>30</v>
      </c>
      <c r="J101" s="893">
        <v>15</v>
      </c>
      <c r="K101" s="893">
        <v>8</v>
      </c>
      <c r="L101" s="893">
        <v>7</v>
      </c>
      <c r="M101" s="1399">
        <f>H101-I101</f>
        <v>60</v>
      </c>
      <c r="N101" s="1742"/>
      <c r="O101" s="1734"/>
      <c r="P101" s="1735">
        <v>3</v>
      </c>
      <c r="Q101" s="1733"/>
      <c r="R101" s="1734"/>
      <c r="S101" s="1735"/>
      <c r="T101" s="45">
        <v>2</v>
      </c>
      <c r="Y101" s="2500"/>
      <c r="AG101" s="2500"/>
    </row>
    <row r="102" spans="1:33" s="45" customFormat="1" ht="31.5">
      <c r="A102" s="1792" t="s">
        <v>158</v>
      </c>
      <c r="B102" s="1879" t="s">
        <v>159</v>
      </c>
      <c r="C102" s="1880"/>
      <c r="D102" s="1881"/>
      <c r="E102" s="1881"/>
      <c r="F102" s="1882"/>
      <c r="G102" s="2333">
        <v>3</v>
      </c>
      <c r="H102" s="1390">
        <f t="shared" si="17"/>
        <v>90</v>
      </c>
      <c r="I102" s="1883"/>
      <c r="J102" s="1883"/>
      <c r="K102" s="1884"/>
      <c r="L102" s="1884"/>
      <c r="M102" s="1885"/>
      <c r="N102" s="1774"/>
      <c r="O102" s="1270"/>
      <c r="P102" s="1773"/>
      <c r="Q102" s="1774"/>
      <c r="R102" s="1270"/>
      <c r="S102" s="1773"/>
      <c r="Y102" s="2500"/>
      <c r="AG102" s="2500"/>
    </row>
    <row r="103" spans="1:33" s="45" customFormat="1" ht="32.25" thickBot="1">
      <c r="A103" s="1436"/>
      <c r="B103" s="2398" t="s">
        <v>349</v>
      </c>
      <c r="C103" s="1871"/>
      <c r="D103" s="1510"/>
      <c r="E103" s="1510"/>
      <c r="F103" s="2395"/>
      <c r="G103" s="2399">
        <v>3</v>
      </c>
      <c r="H103" s="1390">
        <f t="shared" si="17"/>
        <v>90</v>
      </c>
      <c r="I103" s="1868"/>
      <c r="J103" s="1868"/>
      <c r="K103" s="1869"/>
      <c r="L103" s="1869"/>
      <c r="M103" s="1725"/>
      <c r="N103" s="2394"/>
      <c r="O103" s="1734"/>
      <c r="P103" s="2330"/>
      <c r="Q103" s="2394"/>
      <c r="R103" s="1734"/>
      <c r="S103" s="1734"/>
      <c r="Y103" s="2500"/>
      <c r="AG103" s="2500"/>
    </row>
    <row r="104" spans="1:33" s="45" customFormat="1" ht="16.5" thickBot="1">
      <c r="A104" s="2756" t="s">
        <v>245</v>
      </c>
      <c r="B104" s="2743"/>
      <c r="C104" s="1887"/>
      <c r="D104" s="1888"/>
      <c r="E104" s="1888"/>
      <c r="F104" s="1889"/>
      <c r="G104" s="2400">
        <f>G105+G106</f>
        <v>48</v>
      </c>
      <c r="H104" s="2401">
        <f>H105+H106</f>
        <v>1440</v>
      </c>
      <c r="I104" s="2402"/>
      <c r="J104" s="2402"/>
      <c r="K104" s="2402"/>
      <c r="L104" s="2402"/>
      <c r="M104" s="2403"/>
      <c r="N104" s="2397"/>
      <c r="O104" s="1888"/>
      <c r="P104" s="1889"/>
      <c r="Q104" s="2397"/>
      <c r="R104" s="1888"/>
      <c r="S104" s="1889"/>
      <c r="Y104" s="2500"/>
      <c r="AG104" s="2500"/>
    </row>
    <row r="105" spans="1:33" s="45" customFormat="1" ht="19.5" customHeight="1" thickBot="1">
      <c r="A105" s="2742" t="s">
        <v>60</v>
      </c>
      <c r="B105" s="2764"/>
      <c r="C105" s="1887"/>
      <c r="D105" s="1888"/>
      <c r="E105" s="1888"/>
      <c r="F105" s="1889"/>
      <c r="G105" s="2404">
        <f>G96+G88+G76+G79+G82+G85+G92+G100+G102</f>
        <v>11.5</v>
      </c>
      <c r="H105" s="2405">
        <f>G105*30</f>
        <v>345</v>
      </c>
      <c r="I105" s="2402"/>
      <c r="J105" s="2402"/>
      <c r="K105" s="2402"/>
      <c r="L105" s="2402"/>
      <c r="M105" s="2403"/>
      <c r="N105" s="2397"/>
      <c r="O105" s="1888"/>
      <c r="P105" s="1889"/>
      <c r="Q105" s="2397"/>
      <c r="R105" s="1888"/>
      <c r="S105" s="1889"/>
      <c r="Y105" s="2500"/>
      <c r="AG105" s="2500"/>
    </row>
    <row r="106" spans="1:33" s="45" customFormat="1" ht="19.5" customHeight="1" thickBot="1">
      <c r="A106" s="2765" t="s">
        <v>246</v>
      </c>
      <c r="B106" s="2766"/>
      <c r="C106" s="1890"/>
      <c r="D106" s="1890"/>
      <c r="E106" s="1890"/>
      <c r="F106" s="2396"/>
      <c r="G106" s="2406">
        <f>G89+G77+G80+G83+G86+G90+G93+G94+G97+G101+G98</f>
        <v>36.5</v>
      </c>
      <c r="H106" s="2405">
        <f>G106*30</f>
        <v>1095</v>
      </c>
      <c r="I106" s="2407">
        <f>I89+I77+I80+I83+I86+I90+I93+I94+I97+I101+I98</f>
        <v>471</v>
      </c>
      <c r="J106" s="2407">
        <f>J89+J77+J80+J83+J86+J90+J93+J94+J97+J101</f>
        <v>267</v>
      </c>
      <c r="K106" s="2407">
        <f>K89+K77+K80+K83+K86+K90+K93+K94+K97+K101</f>
        <v>74</v>
      </c>
      <c r="L106" s="2407">
        <f>L89+L77+L80+L83+L86+L90+L93+L94+L97+L101+L98</f>
        <v>130</v>
      </c>
      <c r="M106" s="2408">
        <f>M89+M77+M80+M83+M86+M90+M93+M94+M97+M101+M98</f>
        <v>624</v>
      </c>
      <c r="N106" s="2409">
        <f aca="true" t="shared" si="18" ref="N106:S106">SUM(N75:N102)</f>
        <v>4</v>
      </c>
      <c r="O106" s="2410">
        <f t="shared" si="18"/>
        <v>17</v>
      </c>
      <c r="P106" s="2411">
        <f t="shared" si="18"/>
        <v>15</v>
      </c>
      <c r="Q106" s="2409">
        <f t="shared" si="18"/>
        <v>8</v>
      </c>
      <c r="R106" s="2410">
        <f t="shared" si="18"/>
        <v>0</v>
      </c>
      <c r="S106" s="2410">
        <f t="shared" si="18"/>
        <v>0</v>
      </c>
      <c r="Y106" s="2500"/>
      <c r="AG106" s="2500"/>
    </row>
    <row r="107" spans="1:33" s="45" customFormat="1" ht="16.5" thickBot="1">
      <c r="A107" s="2792" t="s">
        <v>533</v>
      </c>
      <c r="B107" s="2793"/>
      <c r="C107" s="2793"/>
      <c r="D107" s="2793"/>
      <c r="E107" s="2793"/>
      <c r="F107" s="2793"/>
      <c r="G107" s="2793"/>
      <c r="H107" s="2793"/>
      <c r="I107" s="2793"/>
      <c r="J107" s="2793"/>
      <c r="K107" s="2793"/>
      <c r="L107" s="2793"/>
      <c r="M107" s="2793"/>
      <c r="N107" s="2793"/>
      <c r="O107" s="2793"/>
      <c r="P107" s="2793"/>
      <c r="Q107" s="2793"/>
      <c r="R107" s="2793"/>
      <c r="S107" s="2794"/>
      <c r="Y107" s="2500"/>
      <c r="AG107" s="2500"/>
    </row>
    <row r="108" spans="1:33" s="1396" customFormat="1" ht="31.5">
      <c r="A108" s="2516" t="s">
        <v>350</v>
      </c>
      <c r="B108" s="1657" t="s">
        <v>248</v>
      </c>
      <c r="C108" s="1487"/>
      <c r="D108" s="1488"/>
      <c r="E108" s="1489"/>
      <c r="F108" s="1490"/>
      <c r="G108" s="1658">
        <f>SUM(G109:G111)</f>
        <v>9</v>
      </c>
      <c r="H108" s="1491">
        <f aca="true" t="shared" si="19" ref="H108:H122">G108*30</f>
        <v>270</v>
      </c>
      <c r="I108" s="1488"/>
      <c r="J108" s="1489"/>
      <c r="K108" s="1489"/>
      <c r="L108" s="1489"/>
      <c r="M108" s="1492"/>
      <c r="N108" s="1493"/>
      <c r="O108" s="1488"/>
      <c r="P108" s="1492"/>
      <c r="Q108" s="1493"/>
      <c r="R108" s="1488"/>
      <c r="S108" s="1492"/>
      <c r="Y108" s="2502"/>
      <c r="AG108" s="2502"/>
    </row>
    <row r="109" spans="1:33" s="1396" customFormat="1" ht="15.75">
      <c r="A109" s="2517"/>
      <c r="B109" s="1659" t="s">
        <v>36</v>
      </c>
      <c r="C109" s="1390"/>
      <c r="D109" s="1391"/>
      <c r="E109" s="893"/>
      <c r="F109" s="1392"/>
      <c r="G109" s="1279">
        <v>2.5</v>
      </c>
      <c r="H109" s="1404">
        <f t="shared" si="19"/>
        <v>75</v>
      </c>
      <c r="I109" s="1391"/>
      <c r="J109" s="893"/>
      <c r="K109" s="893"/>
      <c r="L109" s="893"/>
      <c r="M109" s="1394"/>
      <c r="N109" s="1395"/>
      <c r="O109" s="1391"/>
      <c r="P109" s="1394"/>
      <c r="Q109" s="1395"/>
      <c r="R109" s="1391"/>
      <c r="S109" s="1394"/>
      <c r="Y109" s="2502"/>
      <c r="AG109" s="2502"/>
    </row>
    <row r="110" spans="1:33" s="1396" customFormat="1" ht="15.75">
      <c r="A110" s="2517" t="s">
        <v>351</v>
      </c>
      <c r="B110" s="1660" t="s">
        <v>37</v>
      </c>
      <c r="C110" s="1400" t="s">
        <v>501</v>
      </c>
      <c r="D110" s="1391"/>
      <c r="E110" s="893"/>
      <c r="F110" s="1392"/>
      <c r="G110" s="1278">
        <v>5</v>
      </c>
      <c r="H110" s="1398">
        <f t="shared" si="19"/>
        <v>150</v>
      </c>
      <c r="I110" s="893">
        <f>SUM(J110:L110)</f>
        <v>54</v>
      </c>
      <c r="J110" s="893">
        <v>36</v>
      </c>
      <c r="K110" s="893">
        <v>9</v>
      </c>
      <c r="L110" s="893">
        <v>9</v>
      </c>
      <c r="M110" s="1401">
        <f>H110-I110</f>
        <v>96</v>
      </c>
      <c r="N110" s="1395"/>
      <c r="O110" s="1391"/>
      <c r="P110" s="1394">
        <v>6</v>
      </c>
      <c r="Q110" s="1395"/>
      <c r="R110" s="1391"/>
      <c r="S110" s="1394"/>
      <c r="T110" s="1396">
        <v>1</v>
      </c>
      <c r="U110" s="25" t="s">
        <v>198</v>
      </c>
      <c r="V110" s="1621">
        <f>SUMIF(T$108:T$122,1,G$108:G$122)</f>
        <v>18</v>
      </c>
      <c r="Y110" s="2502"/>
      <c r="AG110" s="2502"/>
    </row>
    <row r="111" spans="1:33" s="1396" customFormat="1" ht="15.75">
      <c r="A111" s="2517" t="s">
        <v>434</v>
      </c>
      <c r="B111" s="1519" t="s">
        <v>249</v>
      </c>
      <c r="C111" s="1496"/>
      <c r="D111" s="1391"/>
      <c r="E111" s="1391">
        <v>3</v>
      </c>
      <c r="F111" s="1402"/>
      <c r="G111" s="1278">
        <v>1.5</v>
      </c>
      <c r="H111" s="1398">
        <f t="shared" si="19"/>
        <v>45</v>
      </c>
      <c r="I111" s="893">
        <f>SUM(J111:L111)</f>
        <v>15</v>
      </c>
      <c r="J111" s="893"/>
      <c r="K111" s="893"/>
      <c r="L111" s="893">
        <v>15</v>
      </c>
      <c r="M111" s="1401">
        <f>H111-I111</f>
        <v>30</v>
      </c>
      <c r="N111" s="1395"/>
      <c r="O111" s="1391"/>
      <c r="P111" s="1394"/>
      <c r="Q111" s="1395">
        <v>1</v>
      </c>
      <c r="R111" s="1391"/>
      <c r="S111" s="1394"/>
      <c r="T111" s="1396">
        <v>2</v>
      </c>
      <c r="U111" s="25" t="s">
        <v>493</v>
      </c>
      <c r="V111" s="1621">
        <f>SUMIF(T$108:T$122,2,G$108:G$122)</f>
        <v>4.5</v>
      </c>
      <c r="Y111" s="2502"/>
      <c r="AG111" s="2502"/>
    </row>
    <row r="112" spans="1:33" s="1396" customFormat="1" ht="18" customHeight="1" hidden="1">
      <c r="A112" s="2518"/>
      <c r="C112" s="1390"/>
      <c r="D112" s="1391"/>
      <c r="E112" s="893"/>
      <c r="F112" s="1392"/>
      <c r="G112" s="1279"/>
      <c r="H112" s="1661"/>
      <c r="I112" s="1391"/>
      <c r="J112" s="893"/>
      <c r="K112" s="893"/>
      <c r="L112" s="893"/>
      <c r="M112" s="1394"/>
      <c r="N112" s="1395"/>
      <c r="O112" s="1391"/>
      <c r="P112" s="1394"/>
      <c r="Q112" s="1395"/>
      <c r="R112" s="1391"/>
      <c r="S112" s="1394"/>
      <c r="Y112" s="2502"/>
      <c r="AG112" s="2502"/>
    </row>
    <row r="113" spans="1:33" s="1396" customFormat="1" ht="18" customHeight="1" hidden="1">
      <c r="A113" s="2109"/>
      <c r="B113" s="1659"/>
      <c r="C113" s="1390"/>
      <c r="D113" s="1391"/>
      <c r="E113" s="893"/>
      <c r="F113" s="1392"/>
      <c r="G113" s="1279"/>
      <c r="H113" s="1661"/>
      <c r="I113" s="1391"/>
      <c r="J113" s="893"/>
      <c r="K113" s="893"/>
      <c r="L113" s="893"/>
      <c r="M113" s="1394"/>
      <c r="N113" s="1395"/>
      <c r="O113" s="1391"/>
      <c r="P113" s="1394"/>
      <c r="Q113" s="1395"/>
      <c r="R113" s="1391"/>
      <c r="S113" s="1394"/>
      <c r="Y113" s="2502"/>
      <c r="AG113" s="2502"/>
    </row>
    <row r="114" spans="1:33" s="1396" customFormat="1" ht="15.75">
      <c r="A114" s="2109" t="s">
        <v>352</v>
      </c>
      <c r="B114" s="1659" t="s">
        <v>250</v>
      </c>
      <c r="C114" s="1390"/>
      <c r="D114" s="1391"/>
      <c r="E114" s="893"/>
      <c r="F114" s="1392"/>
      <c r="G114" s="1278">
        <v>8</v>
      </c>
      <c r="H114" s="1398">
        <f t="shared" si="19"/>
        <v>240</v>
      </c>
      <c r="I114" s="893">
        <f>SUM(J114:L114)</f>
        <v>117</v>
      </c>
      <c r="J114" s="893">
        <f>SUM(J115:J117)</f>
        <v>75</v>
      </c>
      <c r="K114" s="893">
        <f>SUM(K115:K117)</f>
        <v>42</v>
      </c>
      <c r="L114" s="893"/>
      <c r="M114" s="1401">
        <f>H114-I114</f>
        <v>123</v>
      </c>
      <c r="N114" s="1395"/>
      <c r="O114" s="1391"/>
      <c r="P114" s="1394"/>
      <c r="Q114" s="1395"/>
      <c r="R114" s="1391"/>
      <c r="S114" s="1394"/>
      <c r="V114" s="1435">
        <f>SUM(V110:V113)</f>
        <v>22.5</v>
      </c>
      <c r="Y114" s="2502"/>
      <c r="AA114" s="14"/>
      <c r="AB114" s="2267">
        <v>1</v>
      </c>
      <c r="AC114" s="2268" t="s">
        <v>500</v>
      </c>
      <c r="AD114" s="2268" t="s">
        <v>501</v>
      </c>
      <c r="AE114" s="2268">
        <v>3</v>
      </c>
      <c r="AF114" s="2268" t="s">
        <v>502</v>
      </c>
      <c r="AG114" s="2571" t="s">
        <v>503</v>
      </c>
    </row>
    <row r="115" spans="1:33" s="1396" customFormat="1" ht="15.75">
      <c r="A115" s="2109" t="s">
        <v>353</v>
      </c>
      <c r="B115" s="1660" t="s">
        <v>251</v>
      </c>
      <c r="C115" s="1395"/>
      <c r="D115" s="1391" t="s">
        <v>500</v>
      </c>
      <c r="E115" s="893"/>
      <c r="F115" s="1392"/>
      <c r="G115" s="1278">
        <v>3</v>
      </c>
      <c r="H115" s="1398">
        <f t="shared" si="19"/>
        <v>90</v>
      </c>
      <c r="I115" s="893">
        <f>SUM(J115:L115)</f>
        <v>45</v>
      </c>
      <c r="J115" s="893">
        <v>27</v>
      </c>
      <c r="K115" s="893">
        <v>18</v>
      </c>
      <c r="L115" s="893"/>
      <c r="M115" s="1401">
        <f>H115-I115</f>
        <v>45</v>
      </c>
      <c r="N115" s="1395"/>
      <c r="O115" s="1391">
        <v>5</v>
      </c>
      <c r="P115" s="1394"/>
      <c r="Q115" s="1395"/>
      <c r="R115" s="1391"/>
      <c r="S115" s="1394"/>
      <c r="T115" s="1396">
        <v>1</v>
      </c>
      <c r="Y115" s="2502"/>
      <c r="AA115" s="2261" t="s">
        <v>518</v>
      </c>
      <c r="AB115" s="2259">
        <f aca="true" t="shared" si="20" ref="AB115:AG115">COUNTIF($C108:$C122,AB$11)</f>
        <v>0</v>
      </c>
      <c r="AC115" s="2259">
        <f t="shared" si="20"/>
        <v>1</v>
      </c>
      <c r="AD115" s="2259">
        <f t="shared" si="20"/>
        <v>1</v>
      </c>
      <c r="AE115" s="2259">
        <f t="shared" si="20"/>
        <v>1</v>
      </c>
      <c r="AF115" s="2259">
        <f t="shared" si="20"/>
        <v>0</v>
      </c>
      <c r="AG115" s="2572">
        <f t="shared" si="20"/>
        <v>0</v>
      </c>
    </row>
    <row r="116" spans="1:33" s="1396" customFormat="1" ht="15.75">
      <c r="A116" s="2109" t="s">
        <v>354</v>
      </c>
      <c r="B116" s="1660" t="s">
        <v>252</v>
      </c>
      <c r="C116" s="1390"/>
      <c r="D116" s="1391" t="s">
        <v>501</v>
      </c>
      <c r="E116" s="893"/>
      <c r="F116" s="1392"/>
      <c r="G116" s="1278">
        <v>2</v>
      </c>
      <c r="H116" s="1398">
        <f t="shared" si="19"/>
        <v>60</v>
      </c>
      <c r="I116" s="893">
        <f>SUM(J116:L116)</f>
        <v>27</v>
      </c>
      <c r="J116" s="893">
        <v>18</v>
      </c>
      <c r="K116" s="893">
        <v>9</v>
      </c>
      <c r="L116" s="893"/>
      <c r="M116" s="1401">
        <f>H116-I116</f>
        <v>33</v>
      </c>
      <c r="N116" s="1395"/>
      <c r="O116" s="1391"/>
      <c r="P116" s="1394">
        <v>3</v>
      </c>
      <c r="Q116" s="1395"/>
      <c r="R116" s="1391"/>
      <c r="S116" s="1394"/>
      <c r="T116" s="1396">
        <v>1</v>
      </c>
      <c r="Y116" s="2502"/>
      <c r="AA116" s="2261" t="s">
        <v>519</v>
      </c>
      <c r="AB116" s="2259">
        <f aca="true" t="shared" si="21" ref="AB116:AG116">COUNTIF($D108:$D122,AB$11)</f>
        <v>1</v>
      </c>
      <c r="AC116" s="2259">
        <f t="shared" si="21"/>
        <v>1</v>
      </c>
      <c r="AD116" s="2259">
        <f t="shared" si="21"/>
        <v>1</v>
      </c>
      <c r="AE116" s="2259">
        <f t="shared" si="21"/>
        <v>0</v>
      </c>
      <c r="AF116" s="2259">
        <f t="shared" si="21"/>
        <v>0</v>
      </c>
      <c r="AG116" s="2572">
        <f t="shared" si="21"/>
        <v>0</v>
      </c>
    </row>
    <row r="117" spans="1:33" s="1396" customFormat="1" ht="15.75">
      <c r="A117" s="2109" t="s">
        <v>435</v>
      </c>
      <c r="B117" s="1660" t="s">
        <v>253</v>
      </c>
      <c r="C117" s="1395">
        <v>3</v>
      </c>
      <c r="D117" s="1391"/>
      <c r="E117" s="893"/>
      <c r="F117" s="1392"/>
      <c r="G117" s="1278">
        <v>3</v>
      </c>
      <c r="H117" s="1398">
        <f t="shared" si="19"/>
        <v>90</v>
      </c>
      <c r="I117" s="893">
        <f>SUM(J117:L117)</f>
        <v>45</v>
      </c>
      <c r="J117" s="893">
        <v>30</v>
      </c>
      <c r="K117" s="893">
        <v>15</v>
      </c>
      <c r="L117" s="893"/>
      <c r="M117" s="1401">
        <f>H117-I117</f>
        <v>45</v>
      </c>
      <c r="N117" s="1395"/>
      <c r="O117" s="1391"/>
      <c r="P117" s="1394"/>
      <c r="Q117" s="1395">
        <v>3</v>
      </c>
      <c r="R117" s="1391"/>
      <c r="S117" s="1394"/>
      <c r="T117" s="1396">
        <v>2</v>
      </c>
      <c r="Y117" s="2502"/>
      <c r="AA117" s="2262" t="s">
        <v>520</v>
      </c>
      <c r="AB117" s="2259">
        <f aca="true" t="shared" si="22" ref="AB117:AG117">COUNTIF($E108:$E122,AB$11)</f>
        <v>0</v>
      </c>
      <c r="AC117" s="2259">
        <f t="shared" si="22"/>
        <v>0</v>
      </c>
      <c r="AD117" s="2259">
        <f t="shared" si="22"/>
        <v>0</v>
      </c>
      <c r="AE117" s="2259">
        <f t="shared" si="22"/>
        <v>1</v>
      </c>
      <c r="AF117" s="2259">
        <f t="shared" si="22"/>
        <v>0</v>
      </c>
      <c r="AG117" s="2572">
        <f t="shared" si="22"/>
        <v>0</v>
      </c>
    </row>
    <row r="118" spans="1:33" s="1396" customFormat="1" ht="31.5">
      <c r="A118" s="2517" t="s">
        <v>355</v>
      </c>
      <c r="B118" s="1499" t="s">
        <v>266</v>
      </c>
      <c r="C118" s="1500"/>
      <c r="D118" s="1501"/>
      <c r="E118" s="1501"/>
      <c r="F118" s="1502"/>
      <c r="G118" s="1662">
        <v>2.5</v>
      </c>
      <c r="H118" s="1404">
        <f t="shared" si="19"/>
        <v>75</v>
      </c>
      <c r="I118" s="1503"/>
      <c r="J118" s="1503"/>
      <c r="K118" s="1503"/>
      <c r="L118" s="1503"/>
      <c r="M118" s="1392"/>
      <c r="N118" s="1663"/>
      <c r="O118" s="1664"/>
      <c r="P118" s="1665"/>
      <c r="Q118" s="1663"/>
      <c r="R118" s="1664"/>
      <c r="S118" s="1665"/>
      <c r="Y118" s="2502"/>
      <c r="AA118" s="2262" t="s">
        <v>521</v>
      </c>
      <c r="AB118" s="2259">
        <f aca="true" t="shared" si="23" ref="AB118:AG118">COUNTIF($F108:$F122,AB$11)</f>
        <v>0</v>
      </c>
      <c r="AC118" s="2259">
        <f t="shared" si="23"/>
        <v>0</v>
      </c>
      <c r="AD118" s="2259">
        <f t="shared" si="23"/>
        <v>0</v>
      </c>
      <c r="AE118" s="2259">
        <f t="shared" si="23"/>
        <v>0</v>
      </c>
      <c r="AF118" s="2259">
        <f t="shared" si="23"/>
        <v>0</v>
      </c>
      <c r="AG118" s="2572">
        <f t="shared" si="23"/>
        <v>0</v>
      </c>
    </row>
    <row r="119" spans="1:33" s="1396" customFormat="1" ht="15.75">
      <c r="A119" s="2519" t="s">
        <v>356</v>
      </c>
      <c r="B119" s="1508" t="s">
        <v>41</v>
      </c>
      <c r="C119" s="1509"/>
      <c r="D119" s="1510"/>
      <c r="E119" s="1511"/>
      <c r="F119" s="1512"/>
      <c r="G119" s="1279">
        <f>SUM(G120:G121)</f>
        <v>5</v>
      </c>
      <c r="H119" s="1404">
        <f t="shared" si="19"/>
        <v>150</v>
      </c>
      <c r="I119" s="1273"/>
      <c r="J119" s="1273"/>
      <c r="K119" s="1273"/>
      <c r="L119" s="1273"/>
      <c r="M119" s="1513"/>
      <c r="N119" s="1514"/>
      <c r="O119" s="1515"/>
      <c r="P119" s="1516"/>
      <c r="Q119" s="1514"/>
      <c r="R119" s="1515"/>
      <c r="S119" s="1516"/>
      <c r="Y119" s="2502"/>
      <c r="AG119" s="2502"/>
    </row>
    <row r="120" spans="1:33" s="1396" customFormat="1" ht="15.75">
      <c r="A120" s="2519"/>
      <c r="B120" s="1517" t="s">
        <v>36</v>
      </c>
      <c r="C120" s="1509"/>
      <c r="D120" s="1510"/>
      <c r="E120" s="1511"/>
      <c r="F120" s="1512"/>
      <c r="G120" s="1279">
        <v>1</v>
      </c>
      <c r="H120" s="1404">
        <f t="shared" si="19"/>
        <v>30</v>
      </c>
      <c r="I120" s="1273"/>
      <c r="J120" s="1273"/>
      <c r="K120" s="1273"/>
      <c r="L120" s="1273"/>
      <c r="M120" s="1513"/>
      <c r="N120" s="1514"/>
      <c r="O120" s="1515"/>
      <c r="P120" s="1516"/>
      <c r="Q120" s="1514"/>
      <c r="R120" s="1515"/>
      <c r="S120" s="1516"/>
      <c r="Y120" s="2502"/>
      <c r="AG120" s="2502"/>
    </row>
    <row r="121" spans="1:33" s="1396" customFormat="1" ht="15.75">
      <c r="A121" s="2109" t="s">
        <v>357</v>
      </c>
      <c r="B121" s="1519" t="s">
        <v>37</v>
      </c>
      <c r="C121" s="1509" t="s">
        <v>500</v>
      </c>
      <c r="D121" s="1510"/>
      <c r="E121" s="1511"/>
      <c r="F121" s="1512"/>
      <c r="G121" s="1278">
        <v>4</v>
      </c>
      <c r="H121" s="1398">
        <f t="shared" si="19"/>
        <v>120</v>
      </c>
      <c r="I121" s="893">
        <f>SUM(J121:L121)</f>
        <v>63</v>
      </c>
      <c r="J121" s="893">
        <v>36</v>
      </c>
      <c r="K121" s="893"/>
      <c r="L121" s="893">
        <v>27</v>
      </c>
      <c r="M121" s="1401">
        <f>H121-I121</f>
        <v>57</v>
      </c>
      <c r="N121" s="1666"/>
      <c r="O121" s="1667">
        <v>7</v>
      </c>
      <c r="P121" s="1516"/>
      <c r="Q121" s="1514"/>
      <c r="R121" s="1515"/>
      <c r="S121" s="1516"/>
      <c r="T121" s="1396">
        <v>1</v>
      </c>
      <c r="Y121" s="2502"/>
      <c r="AG121" s="2502"/>
    </row>
    <row r="122" spans="1:33" s="1396" customFormat="1" ht="16.5" thickBot="1">
      <c r="A122" s="2440" t="s">
        <v>358</v>
      </c>
      <c r="B122" s="1668" t="s">
        <v>261</v>
      </c>
      <c r="C122" s="1526"/>
      <c r="D122" s="1527">
        <v>1</v>
      </c>
      <c r="E122" s="1267"/>
      <c r="F122" s="1528"/>
      <c r="G122" s="1529">
        <v>4</v>
      </c>
      <c r="H122" s="1530">
        <f t="shared" si="19"/>
        <v>120</v>
      </c>
      <c r="I122" s="1267">
        <f>SUM(J122:L122)</f>
        <v>45</v>
      </c>
      <c r="J122" s="1267">
        <v>30</v>
      </c>
      <c r="K122" s="1267">
        <v>8</v>
      </c>
      <c r="L122" s="1267">
        <v>7</v>
      </c>
      <c r="M122" s="1532">
        <f>H122-I122</f>
        <v>75</v>
      </c>
      <c r="N122" s="1535">
        <v>3</v>
      </c>
      <c r="O122" s="1527"/>
      <c r="P122" s="1534"/>
      <c r="Q122" s="1535"/>
      <c r="R122" s="1527"/>
      <c r="S122" s="1534"/>
      <c r="T122" s="1396">
        <v>1</v>
      </c>
      <c r="Y122" s="2502"/>
      <c r="AG122" s="2502"/>
    </row>
    <row r="123" spans="1:33" s="45" customFormat="1" ht="16.5" thickBot="1">
      <c r="A123" s="2756" t="s">
        <v>28</v>
      </c>
      <c r="B123" s="2743"/>
      <c r="C123" s="1829"/>
      <c r="D123" s="1830"/>
      <c r="E123" s="1830"/>
      <c r="F123" s="1831"/>
      <c r="G123" s="1832">
        <f>G108+G114+G118+G119+G122</f>
        <v>28.5</v>
      </c>
      <c r="H123" s="1833">
        <f>G123*30</f>
        <v>855</v>
      </c>
      <c r="I123" s="1832"/>
      <c r="J123" s="1832"/>
      <c r="K123" s="1832"/>
      <c r="L123" s="1832"/>
      <c r="M123" s="1891"/>
      <c r="N123" s="1832"/>
      <c r="O123" s="1892"/>
      <c r="P123" s="1893"/>
      <c r="Q123" s="1893"/>
      <c r="R123" s="1892"/>
      <c r="S123" s="1893"/>
      <c r="Y123" s="2500"/>
      <c r="AG123" s="2500"/>
    </row>
    <row r="124" spans="1:33" s="45" customFormat="1" ht="21" customHeight="1" thickBot="1">
      <c r="A124" s="2742" t="s">
        <v>60</v>
      </c>
      <c r="B124" s="2764"/>
      <c r="C124" s="1829"/>
      <c r="D124" s="1830"/>
      <c r="E124" s="1830"/>
      <c r="F124" s="1831"/>
      <c r="G124" s="1894">
        <f>G109+G113+G118+G120</f>
        <v>6</v>
      </c>
      <c r="H124" s="1895">
        <f>G124*30</f>
        <v>180</v>
      </c>
      <c r="I124" s="1896"/>
      <c r="J124" s="1897"/>
      <c r="K124" s="1897"/>
      <c r="L124" s="1897"/>
      <c r="M124" s="1898"/>
      <c r="N124" s="1838"/>
      <c r="O124" s="1836"/>
      <c r="P124" s="1837"/>
      <c r="Q124" s="1899"/>
      <c r="R124" s="1836"/>
      <c r="S124" s="1837"/>
      <c r="Y124" s="2500"/>
      <c r="AG124" s="2500"/>
    </row>
    <row r="125" spans="1:33" s="45" customFormat="1" ht="16.5" thickBot="1">
      <c r="A125" s="2765" t="s">
        <v>265</v>
      </c>
      <c r="B125" s="2766"/>
      <c r="C125" s="1829"/>
      <c r="D125" s="1830"/>
      <c r="E125" s="1830"/>
      <c r="F125" s="1831"/>
      <c r="G125" s="1900">
        <f>G110+G111+G114+G121+G122</f>
        <v>22.5</v>
      </c>
      <c r="H125" s="1833">
        <f>G125*30</f>
        <v>675</v>
      </c>
      <c r="I125" s="1901">
        <f>I110+I111+I114+I121+I122</f>
        <v>294</v>
      </c>
      <c r="J125" s="1901">
        <f>J110+J111+J114+J121+J122</f>
        <v>177</v>
      </c>
      <c r="K125" s="1901">
        <f>K110+K111+K114+K121+K122</f>
        <v>59</v>
      </c>
      <c r="L125" s="1901">
        <f>L110+L111+L114+L121+L122</f>
        <v>58</v>
      </c>
      <c r="M125" s="1901">
        <f>M110+M111+M114+M121+M122</f>
        <v>381</v>
      </c>
      <c r="N125" s="1833">
        <f aca="true" t="shared" si="24" ref="N125:S125">SUM(N108:N122)</f>
        <v>3</v>
      </c>
      <c r="O125" s="1833">
        <f t="shared" si="24"/>
        <v>12</v>
      </c>
      <c r="P125" s="1833">
        <f t="shared" si="24"/>
        <v>9</v>
      </c>
      <c r="Q125" s="1833">
        <f t="shared" si="24"/>
        <v>4</v>
      </c>
      <c r="R125" s="1833">
        <f t="shared" si="24"/>
        <v>0</v>
      </c>
      <c r="S125" s="1833">
        <f t="shared" si="24"/>
        <v>0</v>
      </c>
      <c r="Y125" s="2500"/>
      <c r="AG125" s="2500"/>
    </row>
    <row r="126" spans="1:33" s="45" customFormat="1" ht="16.5" thickBot="1">
      <c r="A126" s="2785" t="s">
        <v>527</v>
      </c>
      <c r="B126" s="2786"/>
      <c r="C126" s="2786"/>
      <c r="D126" s="2786"/>
      <c r="E126" s="2786"/>
      <c r="F126" s="2786"/>
      <c r="G126" s="2786"/>
      <c r="H126" s="2786"/>
      <c r="I126" s="2786"/>
      <c r="J126" s="2786"/>
      <c r="K126" s="2786"/>
      <c r="L126" s="2786"/>
      <c r="M126" s="2786"/>
      <c r="N126" s="2786"/>
      <c r="O126" s="2786"/>
      <c r="P126" s="2786"/>
      <c r="Q126" s="2786"/>
      <c r="R126" s="2786"/>
      <c r="S126" s="2786"/>
      <c r="T126" s="2786"/>
      <c r="U126" s="2786"/>
      <c r="V126" s="2786"/>
      <c r="W126" s="2786"/>
      <c r="X126" s="2786"/>
      <c r="Y126" s="2787"/>
      <c r="AG126" s="2500"/>
    </row>
    <row r="127" spans="1:33" s="45" customFormat="1" ht="16.5" thickBot="1">
      <c r="A127" s="2788" t="s">
        <v>528</v>
      </c>
      <c r="B127" s="2789"/>
      <c r="C127" s="2789"/>
      <c r="D127" s="2789"/>
      <c r="E127" s="2789"/>
      <c r="F127" s="2789"/>
      <c r="G127" s="2790"/>
      <c r="H127" s="2790"/>
      <c r="I127" s="2790"/>
      <c r="J127" s="2790"/>
      <c r="K127" s="2790"/>
      <c r="L127" s="2790"/>
      <c r="M127" s="2790"/>
      <c r="N127" s="2790"/>
      <c r="O127" s="2790"/>
      <c r="P127" s="2790"/>
      <c r="Q127" s="2790"/>
      <c r="R127" s="2790"/>
      <c r="S127" s="2790"/>
      <c r="T127" s="2790"/>
      <c r="U127" s="2790"/>
      <c r="V127" s="2790"/>
      <c r="W127" s="2790"/>
      <c r="X127" s="2790"/>
      <c r="Y127" s="2791"/>
      <c r="AG127" s="2500"/>
    </row>
    <row r="128" spans="1:33" s="45" customFormat="1" ht="22.5" customHeight="1" thickBot="1">
      <c r="A128" s="2839" t="s">
        <v>535</v>
      </c>
      <c r="B128" s="2840"/>
      <c r="C128" s="2840"/>
      <c r="D128" s="2840"/>
      <c r="E128" s="2840"/>
      <c r="F128" s="2840"/>
      <c r="G128" s="2840"/>
      <c r="H128" s="2840"/>
      <c r="I128" s="2840"/>
      <c r="J128" s="2840"/>
      <c r="K128" s="2840"/>
      <c r="L128" s="2840"/>
      <c r="M128" s="2840"/>
      <c r="N128" s="2840"/>
      <c r="O128" s="2840"/>
      <c r="P128" s="2840"/>
      <c r="Q128" s="2840"/>
      <c r="R128" s="2840"/>
      <c r="S128" s="2841"/>
      <c r="Y128" s="2500"/>
      <c r="AG128" s="2500"/>
    </row>
    <row r="129" spans="1:33" s="45" customFormat="1" ht="38.25" customHeight="1">
      <c r="A129" s="2503" t="s">
        <v>177</v>
      </c>
      <c r="B129" s="2413" t="s">
        <v>34</v>
      </c>
      <c r="C129" s="1902"/>
      <c r="D129" s="1903"/>
      <c r="E129" s="1903"/>
      <c r="F129" s="1904"/>
      <c r="G129" s="1905">
        <v>3</v>
      </c>
      <c r="H129" s="1906">
        <f aca="true" t="shared" si="25" ref="H129:H134">G129*30</f>
        <v>90</v>
      </c>
      <c r="I129" s="1903"/>
      <c r="J129" s="1903"/>
      <c r="K129" s="1903"/>
      <c r="L129" s="1903"/>
      <c r="M129" s="1904"/>
      <c r="N129" s="1902"/>
      <c r="O129" s="1903"/>
      <c r="P129" s="1907"/>
      <c r="Q129" s="1908"/>
      <c r="R129" s="1903"/>
      <c r="S129" s="1907"/>
      <c r="Y129" s="2500"/>
      <c r="AA129" s="14"/>
      <c r="AB129" s="2267">
        <v>1</v>
      </c>
      <c r="AC129" s="2268" t="s">
        <v>500</v>
      </c>
      <c r="AD129" s="2268" t="s">
        <v>501</v>
      </c>
      <c r="AE129" s="2268">
        <v>3</v>
      </c>
      <c r="AF129" s="2268" t="s">
        <v>502</v>
      </c>
      <c r="AG129" s="2571" t="s">
        <v>503</v>
      </c>
    </row>
    <row r="130" spans="1:33" s="45" customFormat="1" ht="19.5" customHeight="1">
      <c r="A130" s="2504"/>
      <c r="B130" s="1517" t="s">
        <v>36</v>
      </c>
      <c r="C130" s="1909"/>
      <c r="D130" s="1503"/>
      <c r="E130" s="1503"/>
      <c r="F130" s="1643"/>
      <c r="G130" s="1279">
        <v>1</v>
      </c>
      <c r="H130" s="1475">
        <f t="shared" si="25"/>
        <v>30</v>
      </c>
      <c r="I130" s="1503"/>
      <c r="J130" s="1503"/>
      <c r="K130" s="1503"/>
      <c r="L130" s="1503"/>
      <c r="M130" s="1643"/>
      <c r="N130" s="1909"/>
      <c r="O130" s="1503"/>
      <c r="P130" s="1392"/>
      <c r="Q130" s="1910"/>
      <c r="R130" s="1503"/>
      <c r="S130" s="1392"/>
      <c r="Y130" s="2500"/>
      <c r="AA130" s="2261" t="s">
        <v>518</v>
      </c>
      <c r="AB130" s="2259">
        <f aca="true" t="shared" si="26" ref="AB130:AG130">COUNTIF($C129:$C176,AB$11)</f>
        <v>0</v>
      </c>
      <c r="AC130" s="2259">
        <f t="shared" si="26"/>
        <v>0</v>
      </c>
      <c r="AD130" s="2259">
        <f t="shared" si="26"/>
        <v>1</v>
      </c>
      <c r="AE130" s="2259">
        <f t="shared" si="26"/>
        <v>2</v>
      </c>
      <c r="AF130" s="2259">
        <f t="shared" si="26"/>
        <v>1</v>
      </c>
      <c r="AG130" s="2572">
        <f t="shared" si="26"/>
        <v>1</v>
      </c>
    </row>
    <row r="131" spans="1:33" s="45" customFormat="1" ht="19.5" customHeight="1">
      <c r="A131" s="2504" t="s">
        <v>178</v>
      </c>
      <c r="B131" s="1820" t="s">
        <v>37</v>
      </c>
      <c r="C131" s="1496"/>
      <c r="D131" s="893" t="s">
        <v>503</v>
      </c>
      <c r="E131" s="893"/>
      <c r="F131" s="1643"/>
      <c r="G131" s="1278">
        <v>2</v>
      </c>
      <c r="H131" s="1475">
        <f t="shared" si="25"/>
        <v>60</v>
      </c>
      <c r="I131" s="893">
        <f>J131+L131+K131</f>
        <v>24</v>
      </c>
      <c r="J131" s="893">
        <v>16</v>
      </c>
      <c r="K131" s="893"/>
      <c r="L131" s="893">
        <v>8</v>
      </c>
      <c r="M131" s="1399">
        <f>H131-I131</f>
        <v>36</v>
      </c>
      <c r="N131" s="1496"/>
      <c r="O131" s="1724"/>
      <c r="P131" s="1911"/>
      <c r="Q131" s="1912"/>
      <c r="R131" s="1724"/>
      <c r="S131" s="1911">
        <v>3</v>
      </c>
      <c r="T131" s="45">
        <v>2</v>
      </c>
      <c r="U131" s="25" t="s">
        <v>198</v>
      </c>
      <c r="V131" s="1621">
        <f>SUMIF(T$129:T$169,1,G$129:G$169)</f>
        <v>5.5</v>
      </c>
      <c r="Y131" s="2500"/>
      <c r="AA131" s="2261" t="s">
        <v>519</v>
      </c>
      <c r="AB131" s="2259">
        <f aca="true" t="shared" si="27" ref="AB131:AG131">COUNTIF($D129:$D176,AB$11)</f>
        <v>0</v>
      </c>
      <c r="AC131" s="2259">
        <f t="shared" si="27"/>
        <v>1</v>
      </c>
      <c r="AD131" s="2259">
        <f t="shared" si="27"/>
        <v>0</v>
      </c>
      <c r="AE131" s="2259">
        <f t="shared" si="27"/>
        <v>2</v>
      </c>
      <c r="AF131" s="2259">
        <f t="shared" si="27"/>
        <v>3</v>
      </c>
      <c r="AG131" s="2572">
        <f t="shared" si="27"/>
        <v>3</v>
      </c>
    </row>
    <row r="132" spans="1:33" s="45" customFormat="1" ht="19.5" customHeight="1">
      <c r="A132" s="2504" t="s">
        <v>201</v>
      </c>
      <c r="B132" s="2414" t="s">
        <v>309</v>
      </c>
      <c r="C132" s="1671"/>
      <c r="D132" s="1671"/>
      <c r="E132" s="1671"/>
      <c r="F132" s="1672"/>
      <c r="G132" s="1669">
        <v>7.5</v>
      </c>
      <c r="H132" s="1475">
        <f t="shared" si="25"/>
        <v>225</v>
      </c>
      <c r="I132" s="1671"/>
      <c r="J132" s="1671"/>
      <c r="K132" s="1671"/>
      <c r="L132" s="1671"/>
      <c r="M132" s="1672"/>
      <c r="N132" s="1673"/>
      <c r="O132" s="1671"/>
      <c r="P132" s="1674"/>
      <c r="Q132" s="1670"/>
      <c r="R132" s="1671"/>
      <c r="S132" s="1674"/>
      <c r="U132" s="25" t="s">
        <v>493</v>
      </c>
      <c r="V132" s="1621">
        <f>SUMIF(T$129:T$169,2,G$129:G$169)+12</f>
        <v>43</v>
      </c>
      <c r="Y132" s="2500"/>
      <c r="AA132" s="2262" t="s">
        <v>520</v>
      </c>
      <c r="AB132" s="2259">
        <f aca="true" t="shared" si="28" ref="AB132:AG132">COUNTIF($E129:$E176,AB$11)</f>
        <v>0</v>
      </c>
      <c r="AC132" s="2259">
        <f t="shared" si="28"/>
        <v>0</v>
      </c>
      <c r="AD132" s="2259">
        <f t="shared" si="28"/>
        <v>0</v>
      </c>
      <c r="AE132" s="2259">
        <f t="shared" si="28"/>
        <v>0</v>
      </c>
      <c r="AF132" s="2259">
        <f t="shared" si="28"/>
        <v>0</v>
      </c>
      <c r="AG132" s="2572">
        <f t="shared" si="28"/>
        <v>0</v>
      </c>
    </row>
    <row r="133" spans="1:33" s="45" customFormat="1" ht="19.5" customHeight="1">
      <c r="A133" s="2504"/>
      <c r="B133" s="1517" t="s">
        <v>36</v>
      </c>
      <c r="C133" s="1673"/>
      <c r="D133" s="1671"/>
      <c r="E133" s="1671"/>
      <c r="F133" s="1672"/>
      <c r="G133" s="1669">
        <v>2</v>
      </c>
      <c r="H133" s="1475">
        <f t="shared" si="25"/>
        <v>60</v>
      </c>
      <c r="I133" s="1671"/>
      <c r="J133" s="1671"/>
      <c r="K133" s="1671"/>
      <c r="L133" s="1671"/>
      <c r="M133" s="1672"/>
      <c r="N133" s="1673"/>
      <c r="O133" s="1671"/>
      <c r="P133" s="1674"/>
      <c r="Q133" s="1670"/>
      <c r="R133" s="1671"/>
      <c r="S133" s="1674"/>
      <c r="U133" s="25"/>
      <c r="V133" s="1621"/>
      <c r="Y133" s="2500"/>
      <c r="AA133" s="2262" t="s">
        <v>521</v>
      </c>
      <c r="AB133" s="2259">
        <f aca="true" t="shared" si="29" ref="AB133:AG133">COUNTIF($F129:$F176,AB$11)</f>
        <v>0</v>
      </c>
      <c r="AC133" s="2259">
        <f t="shared" si="29"/>
        <v>0</v>
      </c>
      <c r="AD133" s="2259">
        <f t="shared" si="29"/>
        <v>0</v>
      </c>
      <c r="AE133" s="2259">
        <f t="shared" si="29"/>
        <v>0</v>
      </c>
      <c r="AF133" s="2259">
        <f t="shared" si="29"/>
        <v>0</v>
      </c>
      <c r="AG133" s="2572">
        <f t="shared" si="29"/>
        <v>1</v>
      </c>
    </row>
    <row r="134" spans="1:33" s="45" customFormat="1" ht="38.25" customHeight="1">
      <c r="A134" s="2504" t="s">
        <v>447</v>
      </c>
      <c r="B134" s="2415" t="s">
        <v>339</v>
      </c>
      <c r="C134" s="1496"/>
      <c r="D134" s="893">
        <v>3</v>
      </c>
      <c r="E134" s="893"/>
      <c r="F134" s="1643"/>
      <c r="G134" s="1278">
        <v>4</v>
      </c>
      <c r="H134" s="1475">
        <f t="shared" si="25"/>
        <v>120</v>
      </c>
      <c r="I134" s="893">
        <f>J134+L134+K134</f>
        <v>60</v>
      </c>
      <c r="J134" s="893">
        <v>30</v>
      </c>
      <c r="K134" s="893">
        <v>15</v>
      </c>
      <c r="L134" s="893">
        <v>15</v>
      </c>
      <c r="M134" s="1399">
        <f>H134-I134</f>
        <v>60</v>
      </c>
      <c r="N134" s="1496"/>
      <c r="O134" s="1724"/>
      <c r="P134" s="1911"/>
      <c r="Q134" s="1912">
        <v>4</v>
      </c>
      <c r="R134" s="1724"/>
      <c r="S134" s="1911"/>
      <c r="T134" s="45">
        <v>2</v>
      </c>
      <c r="V134" s="1622">
        <f>SUM(V131:V132)</f>
        <v>48.5</v>
      </c>
      <c r="Y134" s="2500"/>
      <c r="AG134" s="2500"/>
    </row>
    <row r="135" spans="1:33" s="45" customFormat="1" ht="18" customHeight="1">
      <c r="A135" s="2504" t="s">
        <v>321</v>
      </c>
      <c r="B135" s="2416" t="s">
        <v>338</v>
      </c>
      <c r="C135" s="1496"/>
      <c r="D135" s="893" t="s">
        <v>502</v>
      </c>
      <c r="E135" s="893"/>
      <c r="F135" s="1643"/>
      <c r="G135" s="1278">
        <f>H135/30</f>
        <v>1.5</v>
      </c>
      <c r="H135" s="1390">
        <v>45</v>
      </c>
      <c r="I135" s="893">
        <f>J135+L135+K135</f>
        <v>16</v>
      </c>
      <c r="J135" s="893">
        <v>16</v>
      </c>
      <c r="K135" s="893"/>
      <c r="L135" s="893"/>
      <c r="M135" s="1399">
        <f>H135-I135</f>
        <v>29</v>
      </c>
      <c r="N135" s="1673"/>
      <c r="O135" s="1671"/>
      <c r="P135" s="1674"/>
      <c r="Q135" s="1670"/>
      <c r="R135" s="1912">
        <v>2</v>
      </c>
      <c r="S135" s="1913"/>
      <c r="T135" s="45">
        <v>2</v>
      </c>
      <c r="Y135" s="2500"/>
      <c r="AG135" s="2500"/>
    </row>
    <row r="136" spans="1:33" s="45" customFormat="1" ht="38.25" customHeight="1">
      <c r="A136" s="2504" t="s">
        <v>448</v>
      </c>
      <c r="B136" s="1820" t="s">
        <v>446</v>
      </c>
      <c r="C136" s="1496"/>
      <c r="D136" s="1489"/>
      <c r="E136" s="1489"/>
      <c r="F136" s="1490"/>
      <c r="G136" s="1914">
        <f>H136/30</f>
        <v>3</v>
      </c>
      <c r="H136" s="1487">
        <v>90</v>
      </c>
      <c r="I136" s="1489"/>
      <c r="J136" s="1489"/>
      <c r="K136" s="1489"/>
      <c r="L136" s="1489"/>
      <c r="M136" s="1399"/>
      <c r="N136" s="1271"/>
      <c r="O136" s="1717"/>
      <c r="P136" s="1732"/>
      <c r="Q136" s="1720"/>
      <c r="R136" s="1717"/>
      <c r="S136" s="1732"/>
      <c r="Y136" s="2500"/>
      <c r="AG136" s="2500"/>
    </row>
    <row r="137" spans="1:33" s="45" customFormat="1" ht="21" customHeight="1">
      <c r="A137" s="2253"/>
      <c r="B137" s="1517" t="s">
        <v>36</v>
      </c>
      <c r="C137" s="1400"/>
      <c r="D137" s="1391"/>
      <c r="E137" s="1391"/>
      <c r="F137" s="1397"/>
      <c r="G137" s="1264">
        <v>1.5</v>
      </c>
      <c r="H137" s="1271">
        <v>45</v>
      </c>
      <c r="I137" s="893"/>
      <c r="J137" s="893"/>
      <c r="K137" s="893"/>
      <c r="L137" s="893"/>
      <c r="M137" s="1399"/>
      <c r="N137" s="1872"/>
      <c r="O137" s="1775"/>
      <c r="P137" s="1825"/>
      <c r="Q137" s="1822"/>
      <c r="R137" s="1775"/>
      <c r="S137" s="1825"/>
      <c r="Y137" s="2500"/>
      <c r="AG137" s="2500"/>
    </row>
    <row r="138" spans="1:33" s="45" customFormat="1" ht="21" customHeight="1">
      <c r="A138" s="2253"/>
      <c r="B138" s="1820" t="s">
        <v>37</v>
      </c>
      <c r="C138" s="1400"/>
      <c r="D138" s="1489" t="s">
        <v>500</v>
      </c>
      <c r="E138" s="1489"/>
      <c r="F138" s="1490"/>
      <c r="G138" s="1914">
        <f>H138/30</f>
        <v>1.5</v>
      </c>
      <c r="H138" s="1487">
        <v>45</v>
      </c>
      <c r="I138" s="1489">
        <v>18</v>
      </c>
      <c r="J138" s="1489">
        <v>14</v>
      </c>
      <c r="K138" s="1489"/>
      <c r="L138" s="1489">
        <v>4</v>
      </c>
      <c r="M138" s="1399">
        <f>H138-I138</f>
        <v>27</v>
      </c>
      <c r="N138" s="1271"/>
      <c r="O138" s="1717">
        <v>2</v>
      </c>
      <c r="P138" s="1825"/>
      <c r="Q138" s="1822"/>
      <c r="R138" s="1775"/>
      <c r="S138" s="1825"/>
      <c r="T138" s="45">
        <v>1</v>
      </c>
      <c r="Y138" s="2500"/>
      <c r="AG138" s="2500"/>
    </row>
    <row r="139" spans="1:33" s="45" customFormat="1" ht="51.75" customHeight="1">
      <c r="A139" s="2253" t="s">
        <v>203</v>
      </c>
      <c r="B139" s="2417" t="s">
        <v>444</v>
      </c>
      <c r="C139" s="1487"/>
      <c r="D139" s="1489"/>
      <c r="E139" s="1489"/>
      <c r="F139" s="1915"/>
      <c r="G139" s="1658">
        <v>5</v>
      </c>
      <c r="H139" s="1475">
        <f>G139*30</f>
        <v>150</v>
      </c>
      <c r="I139" s="1489"/>
      <c r="J139" s="1489"/>
      <c r="K139" s="1489"/>
      <c r="L139" s="1489"/>
      <c r="M139" s="1916"/>
      <c r="N139" s="1917"/>
      <c r="O139" s="1918"/>
      <c r="P139" s="1919"/>
      <c r="Q139" s="1920"/>
      <c r="R139" s="1918"/>
      <c r="S139" s="1921"/>
      <c r="Y139" s="2500"/>
      <c r="AG139" s="2500"/>
    </row>
    <row r="140" spans="1:33" s="45" customFormat="1" ht="21" customHeight="1">
      <c r="A140" s="2425"/>
      <c r="B140" s="2418" t="s">
        <v>36</v>
      </c>
      <c r="C140" s="1390"/>
      <c r="D140" s="893"/>
      <c r="E140" s="893"/>
      <c r="F140" s="1643"/>
      <c r="G140" s="1658">
        <v>3</v>
      </c>
      <c r="H140" s="1475">
        <f>G140*30</f>
        <v>90</v>
      </c>
      <c r="I140" s="893"/>
      <c r="J140" s="893"/>
      <c r="K140" s="893"/>
      <c r="L140" s="893"/>
      <c r="M140" s="1399"/>
      <c r="N140" s="1922"/>
      <c r="O140" s="1923"/>
      <c r="P140" s="1924"/>
      <c r="Q140" s="1925"/>
      <c r="R140" s="1923"/>
      <c r="S140" s="1926"/>
      <c r="Y140" s="2500"/>
      <c r="AG140" s="2500"/>
    </row>
    <row r="141" spans="1:33" s="45" customFormat="1" ht="21" customHeight="1">
      <c r="A141" s="2253" t="s">
        <v>208</v>
      </c>
      <c r="B141" s="2419" t="s">
        <v>37</v>
      </c>
      <c r="C141" s="1390"/>
      <c r="D141" s="893" t="s">
        <v>503</v>
      </c>
      <c r="E141" s="893"/>
      <c r="F141" s="1643"/>
      <c r="G141" s="1278">
        <f>H141/30</f>
        <v>2</v>
      </c>
      <c r="H141" s="1390">
        <v>60</v>
      </c>
      <c r="I141" s="893">
        <f>J141+L141+K141</f>
        <v>24</v>
      </c>
      <c r="J141" s="893">
        <v>16</v>
      </c>
      <c r="K141" s="893">
        <v>8</v>
      </c>
      <c r="L141" s="893"/>
      <c r="M141" s="1399">
        <f>H141-I141</f>
        <v>36</v>
      </c>
      <c r="N141" s="1922"/>
      <c r="O141" s="1923"/>
      <c r="P141" s="1924"/>
      <c r="Q141" s="1925"/>
      <c r="R141" s="1923"/>
      <c r="S141" s="1926">
        <v>3</v>
      </c>
      <c r="T141" s="45">
        <v>2</v>
      </c>
      <c r="Y141" s="2500"/>
      <c r="AG141" s="2500"/>
    </row>
    <row r="142" spans="1:33" s="1396" customFormat="1" ht="21" customHeight="1">
      <c r="A142" s="2253" t="s">
        <v>204</v>
      </c>
      <c r="B142" s="2420" t="s">
        <v>310</v>
      </c>
      <c r="C142" s="1670"/>
      <c r="D142" s="1671"/>
      <c r="E142" s="1671"/>
      <c r="F142" s="1672"/>
      <c r="G142" s="1658">
        <f>G143+G145+G151</f>
        <v>14</v>
      </c>
      <c r="H142" s="1475">
        <f>G142*30</f>
        <v>420</v>
      </c>
      <c r="I142" s="1671"/>
      <c r="J142" s="1671"/>
      <c r="K142" s="1671"/>
      <c r="L142" s="1671"/>
      <c r="M142" s="1672"/>
      <c r="N142" s="1673"/>
      <c r="O142" s="1671"/>
      <c r="P142" s="1674"/>
      <c r="Q142" s="1670"/>
      <c r="R142" s="1671"/>
      <c r="S142" s="1674"/>
      <c r="Y142" s="2502"/>
      <c r="AG142" s="2502"/>
    </row>
    <row r="143" spans="1:33" s="45" customFormat="1" ht="21" customHeight="1">
      <c r="A143" s="2253" t="s">
        <v>209</v>
      </c>
      <c r="B143" s="2421" t="s">
        <v>311</v>
      </c>
      <c r="C143" s="1670"/>
      <c r="D143" s="1671"/>
      <c r="E143" s="1671"/>
      <c r="F143" s="1672"/>
      <c r="G143" s="1279">
        <v>3</v>
      </c>
      <c r="H143" s="1475">
        <f aca="true" t="shared" si="30" ref="H143:H150">G143*30</f>
        <v>90</v>
      </c>
      <c r="I143" s="1671"/>
      <c r="J143" s="1671"/>
      <c r="K143" s="1671"/>
      <c r="L143" s="1671"/>
      <c r="M143" s="1672"/>
      <c r="N143" s="1673"/>
      <c r="O143" s="1671"/>
      <c r="P143" s="1674"/>
      <c r="Q143" s="1670"/>
      <c r="R143" s="1671"/>
      <c r="S143" s="1674"/>
      <c r="Y143" s="2500"/>
      <c r="AG143" s="2500"/>
    </row>
    <row r="144" spans="1:33" s="45" customFormat="1" ht="21" customHeight="1">
      <c r="A144" s="2425"/>
      <c r="B144" s="2422" t="s">
        <v>36</v>
      </c>
      <c r="C144" s="1670"/>
      <c r="D144" s="1671"/>
      <c r="E144" s="1671"/>
      <c r="F144" s="1672"/>
      <c r="G144" s="1277">
        <v>3</v>
      </c>
      <c r="H144" s="1475">
        <f t="shared" si="30"/>
        <v>90</v>
      </c>
      <c r="I144" s="1671"/>
      <c r="J144" s="1671"/>
      <c r="K144" s="1671"/>
      <c r="L144" s="1671"/>
      <c r="M144" s="1672"/>
      <c r="N144" s="1673"/>
      <c r="O144" s="1671"/>
      <c r="P144" s="1674"/>
      <c r="Q144" s="1670"/>
      <c r="R144" s="1671"/>
      <c r="S144" s="1674"/>
      <c r="Y144" s="2500"/>
      <c r="AG144" s="2500"/>
    </row>
    <row r="145" spans="1:33" s="45" customFormat="1" ht="38.25" customHeight="1">
      <c r="A145" s="2253" t="s">
        <v>324</v>
      </c>
      <c r="B145" s="2421" t="s">
        <v>32</v>
      </c>
      <c r="C145" s="1670"/>
      <c r="D145" s="1671"/>
      <c r="E145" s="1671"/>
      <c r="F145" s="1672"/>
      <c r="G145" s="1279">
        <f>G147+G146+G148</f>
        <v>6</v>
      </c>
      <c r="H145" s="1475">
        <f t="shared" si="30"/>
        <v>180</v>
      </c>
      <c r="I145" s="1671"/>
      <c r="J145" s="1671"/>
      <c r="K145" s="1671"/>
      <c r="L145" s="1671"/>
      <c r="M145" s="1672"/>
      <c r="N145" s="1673"/>
      <c r="O145" s="1671"/>
      <c r="P145" s="1674"/>
      <c r="Q145" s="1670"/>
      <c r="R145" s="1671"/>
      <c r="S145" s="1674"/>
      <c r="Y145" s="2500"/>
      <c r="AG145" s="2500"/>
    </row>
    <row r="146" spans="1:33" s="45" customFormat="1" ht="19.5" customHeight="1" hidden="1">
      <c r="A146" s="2253"/>
      <c r="B146" s="2422" t="s">
        <v>36</v>
      </c>
      <c r="C146" s="1670"/>
      <c r="D146" s="1671"/>
      <c r="E146" s="1671"/>
      <c r="F146" s="1672"/>
      <c r="G146" s="1277"/>
      <c r="H146" s="1475">
        <f t="shared" si="30"/>
        <v>0</v>
      </c>
      <c r="I146" s="1671"/>
      <c r="J146" s="1671"/>
      <c r="K146" s="1671"/>
      <c r="L146" s="1671"/>
      <c r="M146" s="1672"/>
      <c r="N146" s="1673"/>
      <c r="O146" s="1671"/>
      <c r="P146" s="1674"/>
      <c r="Q146" s="1670"/>
      <c r="R146" s="1671"/>
      <c r="S146" s="1674"/>
      <c r="Y146" s="2500"/>
      <c r="AG146" s="2500"/>
    </row>
    <row r="147" spans="1:33" s="45" customFormat="1" ht="36" customHeight="1">
      <c r="A147" s="2253" t="s">
        <v>325</v>
      </c>
      <c r="B147" s="2421" t="s">
        <v>32</v>
      </c>
      <c r="C147" s="1390" t="s">
        <v>502</v>
      </c>
      <c r="D147" s="893"/>
      <c r="E147" s="893"/>
      <c r="F147" s="1643"/>
      <c r="G147" s="1278">
        <v>5</v>
      </c>
      <c r="H147" s="1475">
        <f t="shared" si="30"/>
        <v>150</v>
      </c>
      <c r="I147" s="893">
        <f>J147+L147+K147</f>
        <v>63</v>
      </c>
      <c r="J147" s="893">
        <v>36</v>
      </c>
      <c r="K147" s="893">
        <v>9</v>
      </c>
      <c r="L147" s="893">
        <v>18</v>
      </c>
      <c r="M147" s="1399">
        <f>H147-I147</f>
        <v>87</v>
      </c>
      <c r="N147" s="1496"/>
      <c r="O147" s="1724"/>
      <c r="P147" s="1911"/>
      <c r="Q147" s="1912"/>
      <c r="R147" s="1724">
        <v>7</v>
      </c>
      <c r="S147" s="1911"/>
      <c r="T147" s="45">
        <v>2</v>
      </c>
      <c r="Y147" s="2500"/>
      <c r="AG147" s="2500"/>
    </row>
    <row r="148" spans="1:33" s="45" customFormat="1" ht="39" customHeight="1" hidden="1">
      <c r="A148" s="2425"/>
      <c r="B148" s="2421" t="s">
        <v>498</v>
      </c>
      <c r="C148" s="1670"/>
      <c r="D148" s="1671"/>
      <c r="E148" s="1671"/>
      <c r="F148" s="1672"/>
      <c r="G148" s="1279">
        <v>1</v>
      </c>
      <c r="H148" s="1475">
        <f t="shared" si="30"/>
        <v>30</v>
      </c>
      <c r="I148" s="1671"/>
      <c r="J148" s="1671"/>
      <c r="K148" s="1671"/>
      <c r="L148" s="1671"/>
      <c r="M148" s="1672"/>
      <c r="N148" s="1673"/>
      <c r="O148" s="1671"/>
      <c r="P148" s="1674"/>
      <c r="Q148" s="1670"/>
      <c r="R148" s="1671"/>
      <c r="S148" s="1674"/>
      <c r="Y148" s="2500"/>
      <c r="AG148" s="2500"/>
    </row>
    <row r="149" spans="1:33" s="45" customFormat="1" ht="21.75" customHeight="1" hidden="1">
      <c r="A149" s="2425"/>
      <c r="B149" s="2422" t="s">
        <v>36</v>
      </c>
      <c r="C149" s="1670"/>
      <c r="D149" s="1671"/>
      <c r="E149" s="1671"/>
      <c r="F149" s="1672"/>
      <c r="G149" s="1277"/>
      <c r="H149" s="1475">
        <f t="shared" si="30"/>
        <v>0</v>
      </c>
      <c r="I149" s="1671"/>
      <c r="J149" s="1671"/>
      <c r="K149" s="1671"/>
      <c r="L149" s="1671"/>
      <c r="M149" s="1672"/>
      <c r="N149" s="1673"/>
      <c r="O149" s="1671"/>
      <c r="P149" s="1674"/>
      <c r="Q149" s="1670"/>
      <c r="R149" s="1671"/>
      <c r="S149" s="1674"/>
      <c r="Y149" s="2500"/>
      <c r="AG149" s="2500"/>
    </row>
    <row r="150" spans="1:33" s="45" customFormat="1" ht="37.5" customHeight="1">
      <c r="A150" s="2253" t="s">
        <v>326</v>
      </c>
      <c r="B150" s="2421" t="s">
        <v>498</v>
      </c>
      <c r="C150" s="1390"/>
      <c r="D150" s="893"/>
      <c r="E150" s="893"/>
      <c r="F150" s="1644" t="s">
        <v>503</v>
      </c>
      <c r="G150" s="1278">
        <v>1</v>
      </c>
      <c r="H150" s="1645">
        <f t="shared" si="30"/>
        <v>30</v>
      </c>
      <c r="I150" s="893">
        <v>10</v>
      </c>
      <c r="J150" s="893"/>
      <c r="K150" s="893"/>
      <c r="L150" s="893">
        <v>10</v>
      </c>
      <c r="M150" s="1399">
        <f>H150-I150</f>
        <v>20</v>
      </c>
      <c r="N150" s="1496"/>
      <c r="O150" s="1724"/>
      <c r="P150" s="1911"/>
      <c r="Q150" s="1912"/>
      <c r="R150" s="1724"/>
      <c r="S150" s="1911">
        <v>1</v>
      </c>
      <c r="T150" s="45">
        <v>2</v>
      </c>
      <c r="Y150" s="2500"/>
      <c r="AG150" s="2500"/>
    </row>
    <row r="151" spans="1:33" s="45" customFormat="1" ht="34.5" customHeight="1">
      <c r="A151" s="2253" t="s">
        <v>327</v>
      </c>
      <c r="B151" s="2423" t="s">
        <v>313</v>
      </c>
      <c r="C151" s="1390"/>
      <c r="D151" s="893"/>
      <c r="E151" s="893"/>
      <c r="F151" s="1644"/>
      <c r="G151" s="1278">
        <v>5</v>
      </c>
      <c r="H151" s="1912">
        <f>G151*30</f>
        <v>150</v>
      </c>
      <c r="I151" s="893"/>
      <c r="J151" s="893"/>
      <c r="K151" s="893"/>
      <c r="L151" s="893"/>
      <c r="M151" s="1399"/>
      <c r="N151" s="1496"/>
      <c r="O151" s="1724"/>
      <c r="P151" s="1911"/>
      <c r="Q151" s="1912"/>
      <c r="R151" s="1724"/>
      <c r="S151" s="1911"/>
      <c r="Y151" s="2500"/>
      <c r="AG151" s="2500"/>
    </row>
    <row r="152" spans="1:33" s="45" customFormat="1" ht="19.5" customHeight="1">
      <c r="A152" s="2253"/>
      <c r="B152" s="2422" t="s">
        <v>36</v>
      </c>
      <c r="C152" s="1390"/>
      <c r="D152" s="893"/>
      <c r="E152" s="893"/>
      <c r="F152" s="1644"/>
      <c r="G152" s="1277">
        <v>1</v>
      </c>
      <c r="H152" s="1912">
        <f>G152*30</f>
        <v>30</v>
      </c>
      <c r="I152" s="893"/>
      <c r="J152" s="893"/>
      <c r="K152" s="893"/>
      <c r="L152" s="893"/>
      <c r="M152" s="1399"/>
      <c r="N152" s="1496"/>
      <c r="O152" s="1724"/>
      <c r="P152" s="1911"/>
      <c r="Q152" s="1912"/>
      <c r="R152" s="1724"/>
      <c r="S152" s="1911"/>
      <c r="Y152" s="2500"/>
      <c r="AG152" s="2500"/>
    </row>
    <row r="153" spans="1:33" s="45" customFormat="1" ht="24.75" customHeight="1">
      <c r="A153" s="2253" t="s">
        <v>328</v>
      </c>
      <c r="B153" s="2419" t="s">
        <v>37</v>
      </c>
      <c r="C153" s="1390" t="s">
        <v>503</v>
      </c>
      <c r="D153" s="1724"/>
      <c r="E153" s="1724"/>
      <c r="F153" s="1927"/>
      <c r="G153" s="1278">
        <v>4</v>
      </c>
      <c r="H153" s="1390">
        <f>G153*30</f>
        <v>120</v>
      </c>
      <c r="I153" s="893">
        <f>J153+L153+K153</f>
        <v>48</v>
      </c>
      <c r="J153" s="1743">
        <v>32</v>
      </c>
      <c r="K153" s="893"/>
      <c r="L153" s="893">
        <v>16</v>
      </c>
      <c r="M153" s="1399">
        <f>H153-I153</f>
        <v>72</v>
      </c>
      <c r="N153" s="1723"/>
      <c r="O153" s="1724"/>
      <c r="P153" s="1911"/>
      <c r="Q153" s="1912"/>
      <c r="R153" s="1724"/>
      <c r="S153" s="1911">
        <v>6</v>
      </c>
      <c r="T153" s="45">
        <v>2</v>
      </c>
      <c r="Y153" s="2500"/>
      <c r="AG153" s="2500"/>
    </row>
    <row r="154" spans="1:33" s="45" customFormat="1" ht="21" customHeight="1">
      <c r="A154" s="2253" t="s">
        <v>205</v>
      </c>
      <c r="B154" s="2420" t="s">
        <v>314</v>
      </c>
      <c r="C154" s="1390"/>
      <c r="D154" s="893"/>
      <c r="E154" s="893"/>
      <c r="F154" s="1644"/>
      <c r="G154" s="1928">
        <f>SUM(G158+G155)</f>
        <v>10</v>
      </c>
      <c r="H154" s="1929">
        <f>SUM(H158+H155)</f>
        <v>300</v>
      </c>
      <c r="I154" s="1930"/>
      <c r="J154" s="893"/>
      <c r="K154" s="893"/>
      <c r="L154" s="893"/>
      <c r="M154" s="1399"/>
      <c r="N154" s="1496"/>
      <c r="O154" s="1724"/>
      <c r="P154" s="1911"/>
      <c r="Q154" s="1912"/>
      <c r="R154" s="1724"/>
      <c r="S154" s="1911"/>
      <c r="Y154" s="2500"/>
      <c r="AG154" s="2500"/>
    </row>
    <row r="155" spans="1:33" s="45" customFormat="1" ht="21" customHeight="1">
      <c r="A155" s="2253" t="s">
        <v>329</v>
      </c>
      <c r="B155" s="2421" t="s">
        <v>30</v>
      </c>
      <c r="C155" s="1390"/>
      <c r="D155" s="893"/>
      <c r="E155" s="893"/>
      <c r="F155" s="1644"/>
      <c r="G155" s="1279">
        <v>5</v>
      </c>
      <c r="H155" s="1912">
        <f aca="true" t="shared" si="31" ref="H155:H160">G155*30</f>
        <v>150</v>
      </c>
      <c r="I155" s="893"/>
      <c r="J155" s="893"/>
      <c r="K155" s="893"/>
      <c r="L155" s="893"/>
      <c r="M155" s="1399"/>
      <c r="N155" s="1496"/>
      <c r="O155" s="1724"/>
      <c r="P155" s="1911"/>
      <c r="Q155" s="1912"/>
      <c r="R155" s="1724"/>
      <c r="S155" s="1911"/>
      <c r="Y155" s="2500"/>
      <c r="AG155" s="2500"/>
    </row>
    <row r="156" spans="1:33" s="45" customFormat="1" ht="21" customHeight="1">
      <c r="A156" s="2425"/>
      <c r="B156" s="2418" t="s">
        <v>36</v>
      </c>
      <c r="C156" s="1912"/>
      <c r="D156" s="1724"/>
      <c r="E156" s="1724"/>
      <c r="F156" s="1927"/>
      <c r="G156" s="1279">
        <v>1</v>
      </c>
      <c r="H156" s="1912">
        <f t="shared" si="31"/>
        <v>30</v>
      </c>
      <c r="I156" s="1724"/>
      <c r="J156" s="1734"/>
      <c r="K156" s="1724"/>
      <c r="L156" s="1724"/>
      <c r="M156" s="1725"/>
      <c r="N156" s="1723"/>
      <c r="O156" s="1724"/>
      <c r="P156" s="1911"/>
      <c r="Q156" s="1912"/>
      <c r="R156" s="1724"/>
      <c r="S156" s="1911"/>
      <c r="Y156" s="2500"/>
      <c r="AG156" s="2500"/>
    </row>
    <row r="157" spans="1:33" s="45" customFormat="1" ht="21" customHeight="1">
      <c r="A157" s="2253" t="s">
        <v>332</v>
      </c>
      <c r="B157" s="2419" t="s">
        <v>37</v>
      </c>
      <c r="C157" s="1390" t="s">
        <v>501</v>
      </c>
      <c r="D157" s="893"/>
      <c r="E157" s="893"/>
      <c r="F157" s="1643"/>
      <c r="G157" s="1278">
        <v>4</v>
      </c>
      <c r="H157" s="1912">
        <f t="shared" si="31"/>
        <v>120</v>
      </c>
      <c r="I157" s="893">
        <f>J157+L157+K157</f>
        <v>54</v>
      </c>
      <c r="J157" s="893">
        <v>36</v>
      </c>
      <c r="K157" s="893">
        <v>9</v>
      </c>
      <c r="L157" s="893">
        <v>9</v>
      </c>
      <c r="M157" s="1399">
        <f>H157-I157</f>
        <v>66</v>
      </c>
      <c r="N157" s="1496"/>
      <c r="O157" s="1724"/>
      <c r="P157" s="1911">
        <v>6</v>
      </c>
      <c r="Q157" s="1912"/>
      <c r="R157" s="1724"/>
      <c r="S157" s="1911"/>
      <c r="T157" s="45">
        <v>1</v>
      </c>
      <c r="Y157" s="2500"/>
      <c r="AG157" s="2500"/>
    </row>
    <row r="158" spans="1:33" s="45" customFormat="1" ht="33" customHeight="1">
      <c r="A158" s="2253" t="s">
        <v>330</v>
      </c>
      <c r="B158" s="2421" t="s">
        <v>31</v>
      </c>
      <c r="C158" s="1390"/>
      <c r="D158" s="893"/>
      <c r="E158" s="893"/>
      <c r="F158" s="1644"/>
      <c r="G158" s="1279">
        <v>5</v>
      </c>
      <c r="H158" s="1912">
        <f t="shared" si="31"/>
        <v>150</v>
      </c>
      <c r="I158" s="893"/>
      <c r="J158" s="893"/>
      <c r="K158" s="893"/>
      <c r="L158" s="893"/>
      <c r="M158" s="1399"/>
      <c r="N158" s="1496"/>
      <c r="O158" s="1724"/>
      <c r="P158" s="1911"/>
      <c r="Q158" s="1912"/>
      <c r="R158" s="1724"/>
      <c r="S158" s="1911"/>
      <c r="Y158" s="2500"/>
      <c r="AG158" s="2500"/>
    </row>
    <row r="159" spans="1:33" s="45" customFormat="1" ht="21" customHeight="1">
      <c r="A159" s="2425"/>
      <c r="B159" s="2418" t="s">
        <v>36</v>
      </c>
      <c r="C159" s="1390"/>
      <c r="D159" s="893"/>
      <c r="E159" s="893"/>
      <c r="F159" s="1643"/>
      <c r="G159" s="1279">
        <v>1</v>
      </c>
      <c r="H159" s="1912">
        <f t="shared" si="31"/>
        <v>30</v>
      </c>
      <c r="I159" s="893"/>
      <c r="J159" s="893"/>
      <c r="K159" s="893"/>
      <c r="L159" s="893"/>
      <c r="M159" s="1399"/>
      <c r="N159" s="1496"/>
      <c r="O159" s="1724"/>
      <c r="P159" s="1911"/>
      <c r="Q159" s="1912"/>
      <c r="R159" s="1724"/>
      <c r="S159" s="1911"/>
      <c r="Y159" s="2500"/>
      <c r="AG159" s="2500"/>
    </row>
    <row r="160" spans="1:33" s="45" customFormat="1" ht="21" customHeight="1">
      <c r="A160" s="2253" t="s">
        <v>331</v>
      </c>
      <c r="B160" s="2419" t="s">
        <v>37</v>
      </c>
      <c r="C160" s="1390">
        <v>3</v>
      </c>
      <c r="D160" s="893"/>
      <c r="E160" s="893"/>
      <c r="F160" s="1643"/>
      <c r="G160" s="1278">
        <v>4</v>
      </c>
      <c r="H160" s="1912">
        <f t="shared" si="31"/>
        <v>120</v>
      </c>
      <c r="I160" s="893">
        <v>45</v>
      </c>
      <c r="J160" s="893">
        <v>30</v>
      </c>
      <c r="K160" s="893"/>
      <c r="L160" s="893">
        <v>15</v>
      </c>
      <c r="M160" s="1399">
        <f>H160-I160</f>
        <v>75</v>
      </c>
      <c r="N160" s="1496"/>
      <c r="O160" s="1724"/>
      <c r="P160" s="1911"/>
      <c r="Q160" s="1912">
        <v>3</v>
      </c>
      <c r="R160" s="1724"/>
      <c r="S160" s="1911"/>
      <c r="T160" s="45">
        <v>2</v>
      </c>
      <c r="Y160" s="2500"/>
      <c r="AG160" s="2500"/>
    </row>
    <row r="161" spans="1:33" s="45" customFormat="1" ht="38.25" customHeight="1">
      <c r="A161" s="2253" t="s">
        <v>206</v>
      </c>
      <c r="B161" s="2420" t="s">
        <v>315</v>
      </c>
      <c r="C161" s="1390"/>
      <c r="D161" s="893"/>
      <c r="E161" s="893"/>
      <c r="F161" s="1643"/>
      <c r="G161" s="1931">
        <f>SUM(G165+G162)</f>
        <v>10</v>
      </c>
      <c r="H161" s="1932">
        <f>SUM(H165+H162)</f>
        <v>300</v>
      </c>
      <c r="I161" s="1930"/>
      <c r="J161" s="893"/>
      <c r="K161" s="893"/>
      <c r="L161" s="893"/>
      <c r="M161" s="1399"/>
      <c r="N161" s="1496"/>
      <c r="O161" s="1724"/>
      <c r="P161" s="1911"/>
      <c r="Q161" s="1912"/>
      <c r="R161" s="1724"/>
      <c r="S161" s="1911"/>
      <c r="Y161" s="2500"/>
      <c r="AG161" s="2500"/>
    </row>
    <row r="162" spans="1:33" s="45" customFormat="1" ht="21" customHeight="1">
      <c r="A162" s="2253" t="s">
        <v>333</v>
      </c>
      <c r="B162" s="2421" t="s">
        <v>50</v>
      </c>
      <c r="C162" s="1390"/>
      <c r="D162" s="893"/>
      <c r="E162" s="893"/>
      <c r="F162" s="1643"/>
      <c r="G162" s="1278">
        <v>5</v>
      </c>
      <c r="H162" s="1390">
        <f aca="true" t="shared" si="32" ref="H162:H169">G162*30</f>
        <v>150</v>
      </c>
      <c r="I162" s="893"/>
      <c r="J162" s="893"/>
      <c r="K162" s="893"/>
      <c r="L162" s="893"/>
      <c r="M162" s="1399"/>
      <c r="N162" s="1496"/>
      <c r="O162" s="1724"/>
      <c r="P162" s="1911"/>
      <c r="Q162" s="1912"/>
      <c r="R162" s="1724"/>
      <c r="S162" s="1911"/>
      <c r="Y162" s="2500"/>
      <c r="AG162" s="2500"/>
    </row>
    <row r="163" spans="1:33" s="45" customFormat="1" ht="21" customHeight="1">
      <c r="A163" s="2425"/>
      <c r="B163" s="2418" t="s">
        <v>36</v>
      </c>
      <c r="C163" s="1912"/>
      <c r="D163" s="1724"/>
      <c r="E163" s="1724"/>
      <c r="F163" s="1927"/>
      <c r="G163" s="1279">
        <v>1</v>
      </c>
      <c r="H163" s="1390">
        <f t="shared" si="32"/>
        <v>30</v>
      </c>
      <c r="I163" s="1724"/>
      <c r="J163" s="1734"/>
      <c r="K163" s="1724"/>
      <c r="L163" s="1724"/>
      <c r="M163" s="1725"/>
      <c r="N163" s="1723"/>
      <c r="O163" s="1724"/>
      <c r="P163" s="1911"/>
      <c r="Q163" s="1912"/>
      <c r="R163" s="1724"/>
      <c r="S163" s="1911"/>
      <c r="Y163" s="2500"/>
      <c r="AG163" s="2500"/>
    </row>
    <row r="164" spans="1:33" s="45" customFormat="1" ht="21" customHeight="1">
      <c r="A164" s="2253" t="s">
        <v>335</v>
      </c>
      <c r="B164" s="2419" t="s">
        <v>37</v>
      </c>
      <c r="C164" s="1390">
        <v>3</v>
      </c>
      <c r="D164" s="893"/>
      <c r="E164" s="893"/>
      <c r="F164" s="1643"/>
      <c r="G164" s="1278">
        <v>4</v>
      </c>
      <c r="H164" s="1390">
        <f t="shared" si="32"/>
        <v>120</v>
      </c>
      <c r="I164" s="893">
        <f>J164+L164+K164</f>
        <v>45</v>
      </c>
      <c r="J164" s="893">
        <v>30</v>
      </c>
      <c r="K164" s="893">
        <v>15</v>
      </c>
      <c r="L164" s="893"/>
      <c r="M164" s="1399">
        <f>H164-I164</f>
        <v>75</v>
      </c>
      <c r="N164" s="1496"/>
      <c r="O164" s="1724"/>
      <c r="P164" s="1911"/>
      <c r="Q164" s="1912">
        <v>3</v>
      </c>
      <c r="R164" s="1724"/>
      <c r="S164" s="1911"/>
      <c r="T164" s="45">
        <v>2</v>
      </c>
      <c r="Y164" s="2500"/>
      <c r="AG164" s="2500"/>
    </row>
    <row r="165" spans="1:33" s="45" customFormat="1" ht="21" customHeight="1">
      <c r="A165" s="2253" t="s">
        <v>334</v>
      </c>
      <c r="B165" s="2424" t="s">
        <v>33</v>
      </c>
      <c r="C165" s="1912"/>
      <c r="D165" s="1724"/>
      <c r="E165" s="1724"/>
      <c r="F165" s="1927"/>
      <c r="G165" s="1278">
        <v>5</v>
      </c>
      <c r="H165" s="1390">
        <f t="shared" si="32"/>
        <v>150</v>
      </c>
      <c r="I165" s="1273"/>
      <c r="J165" s="1734"/>
      <c r="K165" s="1724"/>
      <c r="L165" s="1724"/>
      <c r="M165" s="1725"/>
      <c r="N165" s="1723"/>
      <c r="O165" s="1724"/>
      <c r="P165" s="1911"/>
      <c r="Q165" s="1912"/>
      <c r="R165" s="1724"/>
      <c r="S165" s="1911"/>
      <c r="Y165" s="2500"/>
      <c r="AG165" s="2500"/>
    </row>
    <row r="166" spans="1:33" s="45" customFormat="1" ht="21" customHeight="1">
      <c r="A166" s="2425"/>
      <c r="B166" s="2418" t="s">
        <v>36</v>
      </c>
      <c r="C166" s="1912"/>
      <c r="D166" s="1724"/>
      <c r="E166" s="1724"/>
      <c r="F166" s="1927"/>
      <c r="G166" s="1279">
        <v>1.5</v>
      </c>
      <c r="H166" s="1395">
        <f t="shared" si="32"/>
        <v>45</v>
      </c>
      <c r="I166" s="1273"/>
      <c r="J166" s="1734"/>
      <c r="K166" s="1724"/>
      <c r="L166" s="1724"/>
      <c r="M166" s="1725"/>
      <c r="N166" s="1723"/>
      <c r="O166" s="1724"/>
      <c r="P166" s="1911"/>
      <c r="Q166" s="1912"/>
      <c r="R166" s="1724"/>
      <c r="S166" s="1911"/>
      <c r="Y166" s="2500"/>
      <c r="AG166" s="2500"/>
    </row>
    <row r="167" spans="1:33" s="45" customFormat="1" ht="21" customHeight="1">
      <c r="A167" s="2253" t="s">
        <v>336</v>
      </c>
      <c r="B167" s="2419" t="s">
        <v>37</v>
      </c>
      <c r="C167" s="1390"/>
      <c r="D167" s="893"/>
      <c r="E167" s="893"/>
      <c r="F167" s="1643"/>
      <c r="G167" s="1278">
        <v>3.5</v>
      </c>
      <c r="H167" s="1395">
        <f t="shared" si="32"/>
        <v>105</v>
      </c>
      <c r="I167" s="893">
        <f>J167+L167+K167</f>
        <v>43</v>
      </c>
      <c r="J167" s="893">
        <v>26</v>
      </c>
      <c r="K167" s="893"/>
      <c r="L167" s="893">
        <v>17</v>
      </c>
      <c r="M167" s="1399">
        <f>H167-I167</f>
        <v>62</v>
      </c>
      <c r="N167" s="1496"/>
      <c r="O167" s="1724"/>
      <c r="P167" s="1911"/>
      <c r="Q167" s="1912"/>
      <c r="R167" s="1724"/>
      <c r="S167" s="1911"/>
      <c r="Y167" s="2500"/>
      <c r="AG167" s="2500"/>
    </row>
    <row r="168" spans="1:33" s="45" customFormat="1" ht="21" customHeight="1">
      <c r="A168" s="2425"/>
      <c r="B168" s="2419" t="s">
        <v>37</v>
      </c>
      <c r="C168" s="1390"/>
      <c r="D168" s="893"/>
      <c r="E168" s="893"/>
      <c r="F168" s="1643"/>
      <c r="G168" s="1278">
        <v>2</v>
      </c>
      <c r="H168" s="1395">
        <f t="shared" si="32"/>
        <v>60</v>
      </c>
      <c r="I168" s="893">
        <f>J168+L168+K168</f>
        <v>27</v>
      </c>
      <c r="J168" s="893">
        <v>18</v>
      </c>
      <c r="K168" s="893"/>
      <c r="L168" s="893">
        <v>9</v>
      </c>
      <c r="M168" s="1399">
        <f>H168-I168</f>
        <v>33</v>
      </c>
      <c r="N168" s="1496"/>
      <c r="O168" s="1724"/>
      <c r="P168" s="1911"/>
      <c r="Q168" s="1912"/>
      <c r="R168" s="1724">
        <v>3</v>
      </c>
      <c r="S168" s="1911"/>
      <c r="T168" s="45">
        <v>2</v>
      </c>
      <c r="Y168" s="2500"/>
      <c r="AG168" s="2500"/>
    </row>
    <row r="169" spans="1:33" s="45" customFormat="1" ht="21" customHeight="1" thickBot="1">
      <c r="A169" s="2425"/>
      <c r="B169" s="2561" t="s">
        <v>37</v>
      </c>
      <c r="C169" s="2563"/>
      <c r="D169" s="1267" t="s">
        <v>503</v>
      </c>
      <c r="E169" s="1267"/>
      <c r="F169" s="2564"/>
      <c r="G169" s="1529">
        <v>1.5</v>
      </c>
      <c r="H169" s="1535">
        <f t="shared" si="32"/>
        <v>45</v>
      </c>
      <c r="I169" s="1267">
        <f>J169+L169+K169</f>
        <v>16</v>
      </c>
      <c r="J169" s="1267">
        <v>8</v>
      </c>
      <c r="K169" s="1267"/>
      <c r="L169" s="1267">
        <v>8</v>
      </c>
      <c r="M169" s="1268">
        <f>H169-I169</f>
        <v>29</v>
      </c>
      <c r="N169" s="2563"/>
      <c r="O169" s="2090"/>
      <c r="P169" s="2091"/>
      <c r="Q169" s="2092"/>
      <c r="R169" s="2090"/>
      <c r="S169" s="2091">
        <v>2</v>
      </c>
      <c r="T169" s="45">
        <v>2</v>
      </c>
      <c r="Y169" s="2500"/>
      <c r="AG169" s="2500"/>
    </row>
    <row r="170" spans="1:33" s="45" customFormat="1" ht="39" customHeight="1">
      <c r="A170" s="2505" t="s">
        <v>203</v>
      </c>
      <c r="B170" s="2562" t="s">
        <v>443</v>
      </c>
      <c r="C170" s="1271"/>
      <c r="D170" s="1489"/>
      <c r="E170" s="1489"/>
      <c r="F170" s="1490"/>
      <c r="G170" s="1658">
        <f>H170/30</f>
        <v>4</v>
      </c>
      <c r="H170" s="1493">
        <v>120</v>
      </c>
      <c r="I170" s="1489"/>
      <c r="J170" s="1489"/>
      <c r="K170" s="1489"/>
      <c r="L170" s="1489"/>
      <c r="M170" s="1916"/>
      <c r="N170" s="1271"/>
      <c r="O170" s="1717"/>
      <c r="P170" s="1732"/>
      <c r="Q170" s="1720"/>
      <c r="R170" s="1717"/>
      <c r="S170" s="1732"/>
      <c r="Y170" s="2500"/>
      <c r="AG170" s="2500"/>
    </row>
    <row r="171" spans="1:33" s="45" customFormat="1" ht="21" customHeight="1">
      <c r="A171" s="2506"/>
      <c r="B171" s="2426" t="s">
        <v>36</v>
      </c>
      <c r="C171" s="1496"/>
      <c r="D171" s="893"/>
      <c r="E171" s="893"/>
      <c r="F171" s="1392"/>
      <c r="G171" s="1279">
        <f>H171/30</f>
        <v>1</v>
      </c>
      <c r="H171" s="1395">
        <v>30</v>
      </c>
      <c r="I171" s="893"/>
      <c r="J171" s="893"/>
      <c r="K171" s="893"/>
      <c r="L171" s="893"/>
      <c r="M171" s="1399"/>
      <c r="N171" s="1922"/>
      <c r="O171" s="1391"/>
      <c r="P171" s="1394"/>
      <c r="Q171" s="1400"/>
      <c r="R171" s="1391"/>
      <c r="S171" s="1394"/>
      <c r="Y171" s="2500"/>
      <c r="AG171" s="2500"/>
    </row>
    <row r="172" spans="1:33" s="45" customFormat="1" ht="21" customHeight="1">
      <c r="A172" s="2253" t="s">
        <v>208</v>
      </c>
      <c r="B172" s="2427" t="s">
        <v>37</v>
      </c>
      <c r="C172" s="1496"/>
      <c r="D172" s="893">
        <v>3</v>
      </c>
      <c r="E172" s="893"/>
      <c r="F172" s="1392"/>
      <c r="G172" s="1278">
        <f>H172/30</f>
        <v>3</v>
      </c>
      <c r="H172" s="1390">
        <v>90</v>
      </c>
      <c r="I172" s="893">
        <f>J172+L172+K172</f>
        <v>60</v>
      </c>
      <c r="J172" s="893">
        <v>30</v>
      </c>
      <c r="K172" s="893">
        <v>30</v>
      </c>
      <c r="L172" s="893"/>
      <c r="M172" s="1399">
        <f>H172-I172</f>
        <v>30</v>
      </c>
      <c r="N172" s="1922"/>
      <c r="O172" s="1391"/>
      <c r="P172" s="1394"/>
      <c r="Q172" s="1400">
        <v>4</v>
      </c>
      <c r="R172" s="1391"/>
      <c r="S172" s="1394"/>
      <c r="Y172" s="2500"/>
      <c r="AG172" s="2500"/>
    </row>
    <row r="173" spans="1:33" s="45" customFormat="1" ht="33" customHeight="1">
      <c r="A173" s="2253" t="s">
        <v>202</v>
      </c>
      <c r="B173" s="2428" t="s">
        <v>317</v>
      </c>
      <c r="C173" s="1271"/>
      <c r="D173" s="1489"/>
      <c r="E173" s="1489"/>
      <c r="F173" s="1490"/>
      <c r="G173" s="1279"/>
      <c r="H173" s="1493"/>
      <c r="I173" s="1489"/>
      <c r="J173" s="1489"/>
      <c r="K173" s="1489"/>
      <c r="L173" s="1489"/>
      <c r="M173" s="1916"/>
      <c r="N173" s="1271"/>
      <c r="O173" s="1717"/>
      <c r="P173" s="1732"/>
      <c r="Q173" s="1720"/>
      <c r="R173" s="1717"/>
      <c r="S173" s="1732"/>
      <c r="Y173" s="2500"/>
      <c r="AG173" s="2500"/>
    </row>
    <row r="174" spans="1:33" s="45" customFormat="1" ht="24.75" customHeight="1" hidden="1">
      <c r="A174" s="2506"/>
      <c r="B174" s="2426" t="s">
        <v>36</v>
      </c>
      <c r="C174" s="1271"/>
      <c r="D174" s="1489"/>
      <c r="E174" s="1489"/>
      <c r="F174" s="1490"/>
      <c r="G174" s="1279"/>
      <c r="H174" s="1493"/>
      <c r="I174" s="1489"/>
      <c r="J174" s="1489"/>
      <c r="K174" s="1489"/>
      <c r="L174" s="1489"/>
      <c r="M174" s="1916"/>
      <c r="N174" s="1271"/>
      <c r="O174" s="1717"/>
      <c r="P174" s="1732"/>
      <c r="Q174" s="1720"/>
      <c r="R174" s="1717"/>
      <c r="S174" s="1732"/>
      <c r="Y174" s="2500"/>
      <c r="AG174" s="2500"/>
    </row>
    <row r="175" spans="1:33" s="45" customFormat="1" ht="33.75" customHeight="1">
      <c r="A175" s="2253" t="s">
        <v>323</v>
      </c>
      <c r="B175" s="2429" t="s">
        <v>337</v>
      </c>
      <c r="C175" s="1496"/>
      <c r="D175" s="893" t="s">
        <v>502</v>
      </c>
      <c r="E175" s="893"/>
      <c r="F175" s="1392"/>
      <c r="G175" s="1914">
        <v>4</v>
      </c>
      <c r="H175" s="1390">
        <f>G175*30</f>
        <v>120</v>
      </c>
      <c r="I175" s="893">
        <f>J175+L175+K175</f>
        <v>36</v>
      </c>
      <c r="J175" s="893">
        <v>18</v>
      </c>
      <c r="K175" s="893">
        <v>9</v>
      </c>
      <c r="L175" s="893">
        <v>9</v>
      </c>
      <c r="M175" s="1399">
        <f>H175-I175</f>
        <v>84</v>
      </c>
      <c r="N175" s="1496"/>
      <c r="O175" s="1886"/>
      <c r="P175" s="1817"/>
      <c r="Q175" s="1933"/>
      <c r="R175" s="1886">
        <v>4</v>
      </c>
      <c r="S175" s="1817"/>
      <c r="Y175" s="2500"/>
      <c r="AG175" s="2500"/>
    </row>
    <row r="176" spans="1:33" s="45" customFormat="1" ht="33" customHeight="1" thickBot="1">
      <c r="A176" s="2507" t="s">
        <v>445</v>
      </c>
      <c r="B176" s="1519" t="s">
        <v>320</v>
      </c>
      <c r="C176" s="1496"/>
      <c r="D176" s="893" t="s">
        <v>502</v>
      </c>
      <c r="E176" s="893"/>
      <c r="F176" s="1392"/>
      <c r="G176" s="1914">
        <v>5</v>
      </c>
      <c r="H176" s="1390">
        <f>G176*30</f>
        <v>150</v>
      </c>
      <c r="I176" s="893">
        <f>J176+L176+K176</f>
        <v>36</v>
      </c>
      <c r="J176" s="893">
        <v>18</v>
      </c>
      <c r="K176" s="893">
        <v>9</v>
      </c>
      <c r="L176" s="893">
        <v>9</v>
      </c>
      <c r="M176" s="1399">
        <f>H176-I176</f>
        <v>114</v>
      </c>
      <c r="N176" s="1496"/>
      <c r="O176" s="1391"/>
      <c r="P176" s="1394"/>
      <c r="Q176" s="1400"/>
      <c r="R176" s="1391">
        <v>4</v>
      </c>
      <c r="S176" s="1394"/>
      <c r="Y176" s="2500"/>
      <c r="AG176" s="2500"/>
    </row>
    <row r="177" spans="1:33" s="45" customFormat="1" ht="18" customHeight="1" thickBot="1">
      <c r="A177" s="1934"/>
      <c r="B177" s="1935" t="s">
        <v>180</v>
      </c>
      <c r="C177" s="1936"/>
      <c r="D177" s="1936"/>
      <c r="E177" s="1936"/>
      <c r="F177" s="1937"/>
      <c r="G177" s="1684">
        <f>G178+G179</f>
        <v>63.5</v>
      </c>
      <c r="H177" s="1684">
        <f>H178+H179</f>
        <v>1905</v>
      </c>
      <c r="I177" s="1938"/>
      <c r="J177" s="1938"/>
      <c r="K177" s="1938"/>
      <c r="L177" s="1938"/>
      <c r="M177" s="1939"/>
      <c r="N177" s="1940"/>
      <c r="O177" s="1941"/>
      <c r="P177" s="1942"/>
      <c r="Q177" s="1940"/>
      <c r="R177" s="1941"/>
      <c r="S177" s="1942"/>
      <c r="Y177" s="2500"/>
      <c r="AG177" s="2500"/>
    </row>
    <row r="178" spans="1:33" s="45" customFormat="1" ht="18" customHeight="1" thickBot="1">
      <c r="A178" s="2508"/>
      <c r="B178" s="1943" t="s">
        <v>72</v>
      </c>
      <c r="C178" s="1944"/>
      <c r="D178" s="1944"/>
      <c r="E178" s="1944"/>
      <c r="F178" s="1945"/>
      <c r="G178" s="1946">
        <f>G137+G130+G140+G144+G149+G156+G159+G163+G166+G133</f>
        <v>15</v>
      </c>
      <c r="H178" s="1946">
        <f>H137+H130+H140+H144+H149+H156+H159+H163+H166+H133</f>
        <v>450</v>
      </c>
      <c r="I178" s="1947"/>
      <c r="J178" s="1938"/>
      <c r="K178" s="1947"/>
      <c r="L178" s="1947"/>
      <c r="M178" s="1948"/>
      <c r="N178" s="1949"/>
      <c r="O178" s="1950"/>
      <c r="P178" s="1951"/>
      <c r="Q178" s="1949"/>
      <c r="R178" s="1950"/>
      <c r="S178" s="1951"/>
      <c r="Y178" s="2500"/>
      <c r="AG178" s="2500"/>
    </row>
    <row r="179" spans="1:33" s="45" customFormat="1" ht="18" customHeight="1" thickBot="1">
      <c r="A179" s="1934"/>
      <c r="B179" s="1935" t="s">
        <v>179</v>
      </c>
      <c r="C179" s="1936"/>
      <c r="D179" s="1936"/>
      <c r="E179" s="1936"/>
      <c r="F179" s="1937"/>
      <c r="G179" s="1684">
        <f aca="true" t="shared" si="33" ref="G179:M179">G138+G131+G134+G135+G141+G147+G150+G153+G157+G160+G164+G167+G172+G175+G176</f>
        <v>48.5</v>
      </c>
      <c r="H179" s="1684">
        <f t="shared" si="33"/>
        <v>1455</v>
      </c>
      <c r="I179" s="1684">
        <f t="shared" si="33"/>
        <v>582</v>
      </c>
      <c r="J179" s="1684">
        <f t="shared" si="33"/>
        <v>348</v>
      </c>
      <c r="K179" s="1684">
        <f t="shared" si="33"/>
        <v>104</v>
      </c>
      <c r="L179" s="1684">
        <f t="shared" si="33"/>
        <v>130</v>
      </c>
      <c r="M179" s="1684">
        <f t="shared" si="33"/>
        <v>873</v>
      </c>
      <c r="N179" s="1684">
        <f>N131+N134+N135+N141+N150+N153+N157+N160+N164+N167+N172+N175+N176</f>
        <v>0</v>
      </c>
      <c r="O179" s="1684">
        <v>2</v>
      </c>
      <c r="P179" s="1684">
        <f>P131+P134+P135+P141+P150+P153+P157+P160+P164+P167+P172+P175+P176</f>
        <v>6</v>
      </c>
      <c r="Q179" s="1684">
        <f>Q134+Q160+Q164+Q172</f>
        <v>14</v>
      </c>
      <c r="R179" s="1684">
        <f>R135+R147+R168+R175+R176</f>
        <v>20</v>
      </c>
      <c r="S179" s="1684">
        <f>S131+S141+S150+S153+S169</f>
        <v>15</v>
      </c>
      <c r="Y179" s="2500"/>
      <c r="AG179" s="2500"/>
    </row>
    <row r="180" spans="1:33" s="45" customFormat="1" ht="13.5" customHeight="1" thickBot="1">
      <c r="A180" s="2842"/>
      <c r="B180" s="2843"/>
      <c r="C180" s="2843"/>
      <c r="D180" s="2843"/>
      <c r="E180" s="2843"/>
      <c r="F180" s="2843"/>
      <c r="G180" s="2843"/>
      <c r="H180" s="2843"/>
      <c r="I180" s="2843"/>
      <c r="J180" s="2843"/>
      <c r="K180" s="2843"/>
      <c r="L180" s="2843"/>
      <c r="M180" s="2843"/>
      <c r="N180" s="2843"/>
      <c r="O180" s="2843"/>
      <c r="P180" s="2843"/>
      <c r="Q180" s="2843"/>
      <c r="R180" s="2843"/>
      <c r="S180" s="2844"/>
      <c r="Y180" s="2500"/>
      <c r="AG180" s="2500"/>
    </row>
    <row r="181" spans="1:33" s="45" customFormat="1" ht="24.75" customHeight="1" thickBot="1">
      <c r="A181" s="2845" t="s">
        <v>534</v>
      </c>
      <c r="B181" s="2846"/>
      <c r="C181" s="2846"/>
      <c r="D181" s="2846"/>
      <c r="E181" s="2846"/>
      <c r="F181" s="2846"/>
      <c r="G181" s="2846"/>
      <c r="H181" s="2846"/>
      <c r="I181" s="2846"/>
      <c r="J181" s="2846"/>
      <c r="K181" s="2846"/>
      <c r="L181" s="2846"/>
      <c r="M181" s="2846"/>
      <c r="N181" s="2846"/>
      <c r="O181" s="2846"/>
      <c r="P181" s="2846"/>
      <c r="Q181" s="2846"/>
      <c r="R181" s="2846"/>
      <c r="S181" s="2846"/>
      <c r="T181" s="1627" t="s">
        <v>468</v>
      </c>
      <c r="U181" s="1627" t="s">
        <v>469</v>
      </c>
      <c r="V181" s="1627"/>
      <c r="Y181" s="2500"/>
      <c r="AG181" s="2500"/>
    </row>
    <row r="182" spans="1:33" s="45" customFormat="1" ht="36" customHeight="1">
      <c r="A182" s="1952" t="s">
        <v>183</v>
      </c>
      <c r="B182" s="1447" t="s">
        <v>371</v>
      </c>
      <c r="C182" s="1423" t="s">
        <v>503</v>
      </c>
      <c r="D182" s="1424"/>
      <c r="E182" s="1425"/>
      <c r="F182" s="1426"/>
      <c r="G182" s="1675">
        <v>2.5</v>
      </c>
      <c r="H182" s="1953">
        <f>G182*30</f>
        <v>75</v>
      </c>
      <c r="I182" s="1954">
        <f>SUM(J182:L182)</f>
        <v>32</v>
      </c>
      <c r="J182" s="1955">
        <v>16</v>
      </c>
      <c r="K182" s="1956">
        <v>8</v>
      </c>
      <c r="L182" s="1956">
        <v>8</v>
      </c>
      <c r="M182" s="1957">
        <f>H182-I182</f>
        <v>43</v>
      </c>
      <c r="N182" s="1958" t="s">
        <v>181</v>
      </c>
      <c r="O182" s="1959" t="s">
        <v>181</v>
      </c>
      <c r="P182" s="1468" t="s">
        <v>181</v>
      </c>
      <c r="Q182" s="1958" t="s">
        <v>181</v>
      </c>
      <c r="R182" s="1959" t="s">
        <v>181</v>
      </c>
      <c r="S182" s="1960">
        <v>4</v>
      </c>
      <c r="T182" s="1628"/>
      <c r="U182" s="1628">
        <f>G182</f>
        <v>2.5</v>
      </c>
      <c r="V182" s="1628">
        <f>SUM(T182:U182)</f>
        <v>2.5</v>
      </c>
      <c r="X182" s="45">
        <v>2</v>
      </c>
      <c r="Y182" s="2497" t="s">
        <v>198</v>
      </c>
      <c r="Z182" s="1621">
        <f>SUMIF(X$182:X$218,1,G$182:G$218)</f>
        <v>5.5</v>
      </c>
      <c r="AA182" s="14"/>
      <c r="AB182" s="2267">
        <v>1</v>
      </c>
      <c r="AC182" s="2268" t="s">
        <v>500</v>
      </c>
      <c r="AD182" s="2268" t="s">
        <v>501</v>
      </c>
      <c r="AE182" s="2268">
        <v>3</v>
      </c>
      <c r="AF182" s="2268" t="s">
        <v>502</v>
      </c>
      <c r="AG182" s="2571" t="s">
        <v>503</v>
      </c>
    </row>
    <row r="183" spans="1:33" s="45" customFormat="1" ht="37.5" customHeight="1">
      <c r="A183" s="1952" t="s">
        <v>184</v>
      </c>
      <c r="B183" s="1961" t="s">
        <v>182</v>
      </c>
      <c r="C183" s="1423"/>
      <c r="D183" s="1424"/>
      <c r="E183" s="1425"/>
      <c r="F183" s="1426"/>
      <c r="G183" s="1675">
        <f>G184+G186+G187</f>
        <v>9</v>
      </c>
      <c r="H183" s="1457">
        <f>H184+H186+H187</f>
        <v>270</v>
      </c>
      <c r="I183" s="1962"/>
      <c r="J183" s="1455"/>
      <c r="K183" s="1424"/>
      <c r="L183" s="1424"/>
      <c r="M183" s="1461"/>
      <c r="N183" s="1432" t="s">
        <v>181</v>
      </c>
      <c r="O183" s="1433" t="s">
        <v>181</v>
      </c>
      <c r="P183" s="1434" t="s">
        <v>181</v>
      </c>
      <c r="Q183" s="1432" t="s">
        <v>181</v>
      </c>
      <c r="R183" s="1433" t="s">
        <v>181</v>
      </c>
      <c r="S183" s="1625" t="s">
        <v>181</v>
      </c>
      <c r="T183" s="1628"/>
      <c r="U183" s="1628"/>
      <c r="V183" s="1628">
        <f aca="true" t="shared" si="34" ref="V183:V218">SUM(T183:U183)</f>
        <v>0</v>
      </c>
      <c r="Y183" s="2497" t="s">
        <v>493</v>
      </c>
      <c r="Z183" s="1621">
        <f>SUMIF(X$182:X$218,2,G$182:G$218)+7</f>
        <v>43.5</v>
      </c>
      <c r="AA183" s="2261" t="s">
        <v>518</v>
      </c>
      <c r="AB183" s="2259">
        <f aca="true" t="shared" si="35" ref="AB183:AG183">COUNTIF($C182:$C225,AB$11)</f>
        <v>0</v>
      </c>
      <c r="AC183" s="2259">
        <f t="shared" si="35"/>
        <v>0</v>
      </c>
      <c r="AD183" s="2259">
        <f t="shared" si="35"/>
        <v>1</v>
      </c>
      <c r="AE183" s="2259">
        <f t="shared" si="35"/>
        <v>2</v>
      </c>
      <c r="AF183" s="2259">
        <f t="shared" si="35"/>
        <v>2</v>
      </c>
      <c r="AG183" s="2572">
        <f t="shared" si="35"/>
        <v>2</v>
      </c>
    </row>
    <row r="184" spans="1:33" s="45" customFormat="1" ht="18" customHeight="1">
      <c r="A184" s="1448"/>
      <c r="B184" s="1436" t="s">
        <v>36</v>
      </c>
      <c r="C184" s="1423"/>
      <c r="D184" s="1424"/>
      <c r="E184" s="1425"/>
      <c r="F184" s="1426"/>
      <c r="G184" s="1676">
        <v>2</v>
      </c>
      <c r="H184" s="2435">
        <f>G184*30</f>
        <v>60</v>
      </c>
      <c r="I184" s="1962"/>
      <c r="J184" s="1455"/>
      <c r="K184" s="1424"/>
      <c r="L184" s="1424"/>
      <c r="M184" s="1461"/>
      <c r="N184" s="1432" t="s">
        <v>181</v>
      </c>
      <c r="O184" s="1433" t="s">
        <v>181</v>
      </c>
      <c r="P184" s="1434" t="s">
        <v>181</v>
      </c>
      <c r="Q184" s="1432" t="s">
        <v>181</v>
      </c>
      <c r="R184" s="1433" t="s">
        <v>181</v>
      </c>
      <c r="S184" s="1625" t="s">
        <v>181</v>
      </c>
      <c r="T184" s="1628">
        <f>G184</f>
        <v>2</v>
      </c>
      <c r="U184" s="1628"/>
      <c r="V184" s="1628">
        <f t="shared" si="34"/>
        <v>2</v>
      </c>
      <c r="Y184" s="2500"/>
      <c r="AA184" s="2261" t="s">
        <v>519</v>
      </c>
      <c r="AB184" s="2259">
        <f aca="true" t="shared" si="36" ref="AB184:AG184">COUNTIF($D182:$D225,AB$11)</f>
        <v>0</v>
      </c>
      <c r="AC184" s="2259">
        <f t="shared" si="36"/>
        <v>1</v>
      </c>
      <c r="AD184" s="2259">
        <f t="shared" si="36"/>
        <v>1</v>
      </c>
      <c r="AE184" s="2259">
        <f t="shared" si="36"/>
        <v>1</v>
      </c>
      <c r="AF184" s="2259">
        <f t="shared" si="36"/>
        <v>2</v>
      </c>
      <c r="AG184" s="2572">
        <f t="shared" si="36"/>
        <v>2</v>
      </c>
    </row>
    <row r="185" spans="1:33" s="1396" customFormat="1" ht="18" customHeight="1">
      <c r="A185" s="1448" t="s">
        <v>185</v>
      </c>
      <c r="B185" s="1438" t="s">
        <v>37</v>
      </c>
      <c r="C185" s="1423"/>
      <c r="D185" s="1424"/>
      <c r="E185" s="1425"/>
      <c r="F185" s="1426"/>
      <c r="G185" s="1675">
        <v>7</v>
      </c>
      <c r="H185" s="1457">
        <f aca="true" t="shared" si="37" ref="H185:M185">SUM(H$186:H$187)</f>
        <v>210</v>
      </c>
      <c r="I185" s="2430">
        <f t="shared" si="37"/>
        <v>99</v>
      </c>
      <c r="J185" s="2430">
        <f t="shared" si="37"/>
        <v>51</v>
      </c>
      <c r="K185" s="2432">
        <f t="shared" si="37"/>
        <v>24</v>
      </c>
      <c r="L185" s="2432">
        <f t="shared" si="37"/>
        <v>24</v>
      </c>
      <c r="M185" s="2431">
        <f t="shared" si="37"/>
        <v>111</v>
      </c>
      <c r="N185" s="1432" t="s">
        <v>181</v>
      </c>
      <c r="O185" s="1433" t="s">
        <v>181</v>
      </c>
      <c r="P185" s="1434" t="s">
        <v>181</v>
      </c>
      <c r="Q185" s="1432" t="s">
        <v>181</v>
      </c>
      <c r="R185" s="1433" t="s">
        <v>181</v>
      </c>
      <c r="S185" s="1625" t="s">
        <v>181</v>
      </c>
      <c r="T185" s="1629"/>
      <c r="U185" s="1629">
        <f>G185</f>
        <v>7</v>
      </c>
      <c r="V185" s="1629">
        <f t="shared" si="34"/>
        <v>7</v>
      </c>
      <c r="Y185" s="2502"/>
      <c r="AA185" s="2262" t="s">
        <v>520</v>
      </c>
      <c r="AB185" s="2259">
        <f aca="true" t="shared" si="38" ref="AB185:AG185">COUNTIF($E182:$E225,AB$11)</f>
        <v>0</v>
      </c>
      <c r="AC185" s="2259">
        <f t="shared" si="38"/>
        <v>0</v>
      </c>
      <c r="AD185" s="2259">
        <f t="shared" si="38"/>
        <v>0</v>
      </c>
      <c r="AE185" s="2259">
        <f t="shared" si="38"/>
        <v>0</v>
      </c>
      <c r="AF185" s="2259">
        <f t="shared" si="38"/>
        <v>1</v>
      </c>
      <c r="AG185" s="2572">
        <f t="shared" si="38"/>
        <v>0</v>
      </c>
    </row>
    <row r="186" spans="1:33" s="1396" customFormat="1" ht="18" customHeight="1">
      <c r="A186" s="1453"/>
      <c r="B186" s="1464" t="s">
        <v>37</v>
      </c>
      <c r="C186" s="1423"/>
      <c r="D186" s="1424"/>
      <c r="E186" s="1425"/>
      <c r="F186" s="1426"/>
      <c r="G186" s="1676">
        <v>3</v>
      </c>
      <c r="H186" s="1466">
        <f>G186*30</f>
        <v>90</v>
      </c>
      <c r="I186" s="1467">
        <f>SUM(J186:L186)</f>
        <v>45</v>
      </c>
      <c r="J186" s="1455">
        <v>15</v>
      </c>
      <c r="K186" s="1424">
        <v>15</v>
      </c>
      <c r="L186" s="1424">
        <v>15</v>
      </c>
      <c r="M186" s="1468">
        <f>H186-I186</f>
        <v>45</v>
      </c>
      <c r="N186" s="1432" t="s">
        <v>181</v>
      </c>
      <c r="O186" s="1433" t="s">
        <v>181</v>
      </c>
      <c r="P186" s="1434" t="s">
        <v>181</v>
      </c>
      <c r="Q186" s="1432">
        <v>3</v>
      </c>
      <c r="R186" s="1433" t="s">
        <v>181</v>
      </c>
      <c r="S186" s="1625" t="s">
        <v>181</v>
      </c>
      <c r="T186" s="1629"/>
      <c r="U186" s="1629"/>
      <c r="V186" s="1629">
        <f t="shared" si="34"/>
        <v>0</v>
      </c>
      <c r="X186" s="1396">
        <v>2</v>
      </c>
      <c r="Y186" s="2502"/>
      <c r="AA186" s="2262" t="s">
        <v>521</v>
      </c>
      <c r="AB186" s="2259">
        <f aca="true" t="shared" si="39" ref="AB186:AG186">COUNTIF($F182:$F225,AB$11)</f>
        <v>0</v>
      </c>
      <c r="AC186" s="2259">
        <f t="shared" si="39"/>
        <v>0</v>
      </c>
      <c r="AD186" s="2259">
        <f t="shared" si="39"/>
        <v>0</v>
      </c>
      <c r="AE186" s="2259">
        <f t="shared" si="39"/>
        <v>1</v>
      </c>
      <c r="AF186" s="2259">
        <f t="shared" si="39"/>
        <v>0</v>
      </c>
      <c r="AG186" s="2572">
        <f t="shared" si="39"/>
        <v>0</v>
      </c>
    </row>
    <row r="187" spans="1:33" s="1396" customFormat="1" ht="18" customHeight="1">
      <c r="A187" s="1453"/>
      <c r="B187" s="1464" t="s">
        <v>37</v>
      </c>
      <c r="C187" s="1423" t="s">
        <v>502</v>
      </c>
      <c r="D187" s="1424"/>
      <c r="E187" s="1425"/>
      <c r="F187" s="1426"/>
      <c r="G187" s="1676">
        <v>4</v>
      </c>
      <c r="H187" s="1466">
        <f>G187*30</f>
        <v>120</v>
      </c>
      <c r="I187" s="1467">
        <f>SUM(J187:L187)</f>
        <v>54</v>
      </c>
      <c r="J187" s="1455">
        <v>36</v>
      </c>
      <c r="K187" s="1424">
        <v>9</v>
      </c>
      <c r="L187" s="1424">
        <v>9</v>
      </c>
      <c r="M187" s="1468">
        <f>H187-I187</f>
        <v>66</v>
      </c>
      <c r="N187" s="1432" t="s">
        <v>181</v>
      </c>
      <c r="O187" s="1433" t="s">
        <v>181</v>
      </c>
      <c r="P187" s="1434" t="s">
        <v>181</v>
      </c>
      <c r="Q187" s="1432" t="s">
        <v>181</v>
      </c>
      <c r="R187" s="1433">
        <v>6</v>
      </c>
      <c r="S187" s="1625" t="s">
        <v>181</v>
      </c>
      <c r="T187" s="1629"/>
      <c r="U187" s="1629"/>
      <c r="V187" s="1629">
        <f t="shared" si="34"/>
        <v>0</v>
      </c>
      <c r="X187" s="1396">
        <v>2</v>
      </c>
      <c r="Y187" s="2502"/>
      <c r="AG187" s="2502"/>
    </row>
    <row r="188" spans="1:33" s="45" customFormat="1" ht="31.5" customHeight="1">
      <c r="A188" s="1421" t="s">
        <v>213</v>
      </c>
      <c r="B188" s="1447" t="s">
        <v>372</v>
      </c>
      <c r="C188" s="1423"/>
      <c r="D188" s="1424"/>
      <c r="E188" s="1425"/>
      <c r="F188" s="1426"/>
      <c r="G188" s="1675"/>
      <c r="H188" s="1457"/>
      <c r="I188" s="1445"/>
      <c r="J188" s="1429"/>
      <c r="K188" s="1430"/>
      <c r="L188" s="1430"/>
      <c r="M188" s="1446"/>
      <c r="N188" s="1432"/>
      <c r="O188" s="1433"/>
      <c r="P188" s="1434"/>
      <c r="Q188" s="1432"/>
      <c r="R188" s="1433"/>
      <c r="S188" s="1625"/>
      <c r="T188" s="1628"/>
      <c r="U188" s="1628"/>
      <c r="V188" s="1628">
        <f t="shared" si="34"/>
        <v>0</v>
      </c>
      <c r="Y188" s="2500"/>
      <c r="AG188" s="2500"/>
    </row>
    <row r="189" spans="1:33" s="1396" customFormat="1" ht="18" customHeight="1">
      <c r="A189" s="1421" t="s">
        <v>214</v>
      </c>
      <c r="B189" s="1422" t="s">
        <v>218</v>
      </c>
      <c r="C189" s="1459"/>
      <c r="D189" s="1425"/>
      <c r="E189" s="1425"/>
      <c r="F189" s="1426"/>
      <c r="G189" s="1675">
        <f>SUM(G190:G191)</f>
        <v>3</v>
      </c>
      <c r="H189" s="1457">
        <f>SUM(H190:H191)</f>
        <v>90</v>
      </c>
      <c r="I189" s="1460"/>
      <c r="J189" s="1425"/>
      <c r="K189" s="1425"/>
      <c r="L189" s="1425"/>
      <c r="M189" s="1461"/>
      <c r="N189" s="1432" t="s">
        <v>181</v>
      </c>
      <c r="O189" s="1433" t="s">
        <v>181</v>
      </c>
      <c r="P189" s="1434" t="s">
        <v>181</v>
      </c>
      <c r="Q189" s="1432" t="s">
        <v>181</v>
      </c>
      <c r="R189" s="1433" t="s">
        <v>181</v>
      </c>
      <c r="S189" s="1625" t="s">
        <v>181</v>
      </c>
      <c r="T189" s="1629"/>
      <c r="U189" s="1629"/>
      <c r="V189" s="1629">
        <f t="shared" si="34"/>
        <v>0</v>
      </c>
      <c r="Y189" s="2502"/>
      <c r="AG189" s="2502"/>
    </row>
    <row r="190" spans="1:33" s="1396" customFormat="1" ht="18.75" customHeight="1">
      <c r="A190" s="1448"/>
      <c r="B190" s="1436" t="s">
        <v>36</v>
      </c>
      <c r="C190" s="1459"/>
      <c r="D190" s="1425"/>
      <c r="E190" s="1425"/>
      <c r="F190" s="1426"/>
      <c r="G190" s="1676">
        <v>0.5</v>
      </c>
      <c r="H190" s="2435">
        <f>G190*30</f>
        <v>15</v>
      </c>
      <c r="I190" s="1460"/>
      <c r="J190" s="1425"/>
      <c r="K190" s="1425"/>
      <c r="L190" s="1425"/>
      <c r="M190" s="1461"/>
      <c r="N190" s="1432" t="s">
        <v>181</v>
      </c>
      <c r="O190" s="1433" t="s">
        <v>181</v>
      </c>
      <c r="P190" s="1434" t="s">
        <v>181</v>
      </c>
      <c r="Q190" s="1432" t="s">
        <v>181</v>
      </c>
      <c r="R190" s="1433" t="s">
        <v>181</v>
      </c>
      <c r="S190" s="1625" t="s">
        <v>181</v>
      </c>
      <c r="T190" s="1629">
        <f>G190</f>
        <v>0.5</v>
      </c>
      <c r="U190" s="1629"/>
      <c r="V190" s="1629">
        <f t="shared" si="34"/>
        <v>0.5</v>
      </c>
      <c r="Y190" s="2502"/>
      <c r="AG190" s="2502"/>
    </row>
    <row r="191" spans="1:33" s="1396" customFormat="1" ht="18" customHeight="1">
      <c r="A191" s="1421" t="s">
        <v>373</v>
      </c>
      <c r="B191" s="1438" t="s">
        <v>37</v>
      </c>
      <c r="C191" s="1459"/>
      <c r="D191" s="1425" t="s">
        <v>500</v>
      </c>
      <c r="E191" s="1425"/>
      <c r="F191" s="1426"/>
      <c r="G191" s="1675">
        <v>2.5</v>
      </c>
      <c r="H191" s="1444">
        <f>G191*30</f>
        <v>75</v>
      </c>
      <c r="I191" s="1445">
        <f>SUM(J191:L191)</f>
        <v>30</v>
      </c>
      <c r="J191" s="1462">
        <v>15</v>
      </c>
      <c r="K191" s="1462">
        <v>15</v>
      </c>
      <c r="L191" s="1462"/>
      <c r="M191" s="1446">
        <f>H191-I191</f>
        <v>45</v>
      </c>
      <c r="N191" s="1432" t="s">
        <v>181</v>
      </c>
      <c r="O191" s="1433" t="s">
        <v>181</v>
      </c>
      <c r="P191" s="1434" t="s">
        <v>181</v>
      </c>
      <c r="Q191" s="1432">
        <v>2</v>
      </c>
      <c r="R191" s="1433"/>
      <c r="S191" s="1625" t="s">
        <v>181</v>
      </c>
      <c r="T191" s="1629"/>
      <c r="U191" s="1629">
        <f>G191</f>
        <v>2.5</v>
      </c>
      <c r="V191" s="1629">
        <f t="shared" si="34"/>
        <v>2.5</v>
      </c>
      <c r="X191" s="1396">
        <v>2</v>
      </c>
      <c r="Y191" s="2502"/>
      <c r="AG191" s="2502"/>
    </row>
    <row r="192" spans="1:33" s="45" customFormat="1" ht="37.5" customHeight="1">
      <c r="A192" s="1421"/>
      <c r="B192" s="1447" t="s">
        <v>374</v>
      </c>
      <c r="C192" s="1459"/>
      <c r="D192" s="1425"/>
      <c r="E192" s="1425"/>
      <c r="F192" s="1426"/>
      <c r="G192" s="1675"/>
      <c r="H192" s="1444"/>
      <c r="I192" s="1445"/>
      <c r="J192" s="1462"/>
      <c r="K192" s="1462"/>
      <c r="L192" s="1462"/>
      <c r="M192" s="1446"/>
      <c r="N192" s="1432"/>
      <c r="O192" s="1433"/>
      <c r="P192" s="1434"/>
      <c r="Q192" s="1432"/>
      <c r="R192" s="1433"/>
      <c r="S192" s="1625"/>
      <c r="T192" s="1628"/>
      <c r="U192" s="1628"/>
      <c r="V192" s="1628">
        <f t="shared" si="34"/>
        <v>0</v>
      </c>
      <c r="Y192" s="2500"/>
      <c r="AG192" s="2500"/>
    </row>
    <row r="193" spans="1:33" s="1396" customFormat="1" ht="32.25" customHeight="1">
      <c r="A193" s="1421" t="s">
        <v>375</v>
      </c>
      <c r="B193" s="1422" t="s">
        <v>188</v>
      </c>
      <c r="C193" s="1439"/>
      <c r="D193" s="1440"/>
      <c r="E193" s="1441"/>
      <c r="F193" s="1442"/>
      <c r="G193" s="1675">
        <f>SUM(G194:G195)</f>
        <v>3</v>
      </c>
      <c r="H193" s="1457">
        <f>SUM(H194:H195)</f>
        <v>90</v>
      </c>
      <c r="I193" s="1428"/>
      <c r="J193" s="1430"/>
      <c r="K193" s="1430"/>
      <c r="L193" s="1430"/>
      <c r="M193" s="1431"/>
      <c r="N193" s="1432" t="s">
        <v>181</v>
      </c>
      <c r="O193" s="1433" t="s">
        <v>181</v>
      </c>
      <c r="P193" s="1434" t="s">
        <v>181</v>
      </c>
      <c r="Q193" s="1432" t="s">
        <v>181</v>
      </c>
      <c r="R193" s="1433" t="s">
        <v>181</v>
      </c>
      <c r="S193" s="1625" t="s">
        <v>181</v>
      </c>
      <c r="T193" s="1629"/>
      <c r="U193" s="1629"/>
      <c r="V193" s="1629">
        <f t="shared" si="34"/>
        <v>0</v>
      </c>
      <c r="Y193" s="2502"/>
      <c r="AG193" s="2502"/>
    </row>
    <row r="194" spans="1:33" s="1396" customFormat="1" ht="18" customHeight="1">
      <c r="A194" s="1421" t="s">
        <v>376</v>
      </c>
      <c r="B194" s="1436" t="s">
        <v>36</v>
      </c>
      <c r="C194" s="1439"/>
      <c r="D194" s="1440"/>
      <c r="E194" s="1441"/>
      <c r="F194" s="1442"/>
      <c r="G194" s="1676">
        <v>1</v>
      </c>
      <c r="H194" s="2435">
        <f>G194*30</f>
        <v>30</v>
      </c>
      <c r="I194" s="1428"/>
      <c r="J194" s="1430"/>
      <c r="K194" s="1430"/>
      <c r="L194" s="1430"/>
      <c r="M194" s="1431"/>
      <c r="N194" s="1432" t="s">
        <v>181</v>
      </c>
      <c r="O194" s="1433" t="s">
        <v>181</v>
      </c>
      <c r="P194" s="1434" t="s">
        <v>181</v>
      </c>
      <c r="Q194" s="1432" t="s">
        <v>181</v>
      </c>
      <c r="R194" s="1433" t="s">
        <v>181</v>
      </c>
      <c r="S194" s="1625" t="s">
        <v>181</v>
      </c>
      <c r="T194" s="1629">
        <f>G194</f>
        <v>1</v>
      </c>
      <c r="U194" s="1629"/>
      <c r="V194" s="1629">
        <f t="shared" si="34"/>
        <v>1</v>
      </c>
      <c r="Y194" s="2502"/>
      <c r="AG194" s="2502"/>
    </row>
    <row r="195" spans="1:33" s="1396" customFormat="1" ht="18" customHeight="1">
      <c r="A195" s="1421" t="s">
        <v>377</v>
      </c>
      <c r="B195" s="1438" t="s">
        <v>37</v>
      </c>
      <c r="C195" s="1439" t="s">
        <v>503</v>
      </c>
      <c r="D195" s="1440"/>
      <c r="E195" s="1441"/>
      <c r="F195" s="1442"/>
      <c r="G195" s="1675">
        <v>2</v>
      </c>
      <c r="H195" s="1444">
        <f>G195*30</f>
        <v>60</v>
      </c>
      <c r="I195" s="1445">
        <f>SUM(J195:L195)</f>
        <v>24</v>
      </c>
      <c r="J195" s="1430">
        <v>16</v>
      </c>
      <c r="K195" s="1430">
        <v>8</v>
      </c>
      <c r="L195" s="1430"/>
      <c r="M195" s="1446">
        <f>H195-I195</f>
        <v>36</v>
      </c>
      <c r="N195" s="1432" t="s">
        <v>181</v>
      </c>
      <c r="O195" s="1433" t="s">
        <v>181</v>
      </c>
      <c r="P195" s="1434" t="s">
        <v>181</v>
      </c>
      <c r="Q195" s="1432" t="s">
        <v>181</v>
      </c>
      <c r="R195" s="1433"/>
      <c r="S195" s="1625">
        <v>3</v>
      </c>
      <c r="T195" s="1629"/>
      <c r="U195" s="1629">
        <f>G195</f>
        <v>2</v>
      </c>
      <c r="V195" s="1629">
        <f t="shared" si="34"/>
        <v>2</v>
      </c>
      <c r="X195" s="1396">
        <v>2</v>
      </c>
      <c r="Y195" s="2502"/>
      <c r="AG195" s="2502"/>
    </row>
    <row r="196" spans="1:33" s="45" customFormat="1" ht="32.25" customHeight="1">
      <c r="A196" s="1421" t="s">
        <v>215</v>
      </c>
      <c r="B196" s="1961" t="s">
        <v>186</v>
      </c>
      <c r="C196" s="1423"/>
      <c r="D196" s="1424"/>
      <c r="E196" s="1425"/>
      <c r="F196" s="1426"/>
      <c r="G196" s="1675">
        <v>4</v>
      </c>
      <c r="H196" s="1996">
        <f>SUM(H$197:H$198)</f>
        <v>120</v>
      </c>
      <c r="I196" s="2433"/>
      <c r="J196" s="1429"/>
      <c r="K196" s="1430"/>
      <c r="L196" s="1430"/>
      <c r="M196" s="1431"/>
      <c r="N196" s="1432" t="s">
        <v>181</v>
      </c>
      <c r="O196" s="1433" t="s">
        <v>181</v>
      </c>
      <c r="P196" s="1434" t="s">
        <v>181</v>
      </c>
      <c r="Q196" s="1432" t="s">
        <v>181</v>
      </c>
      <c r="R196" s="1433" t="s">
        <v>181</v>
      </c>
      <c r="S196" s="1625" t="s">
        <v>181</v>
      </c>
      <c r="T196" s="1628"/>
      <c r="U196" s="1628"/>
      <c r="V196" s="1628">
        <f t="shared" si="34"/>
        <v>0</v>
      </c>
      <c r="Y196" s="2500"/>
      <c r="AG196" s="2500"/>
    </row>
    <row r="197" spans="1:33" s="45" customFormat="1" ht="16.5" customHeight="1">
      <c r="A197" s="1421"/>
      <c r="B197" s="1436" t="s">
        <v>36</v>
      </c>
      <c r="C197" s="1423"/>
      <c r="D197" s="1424"/>
      <c r="E197" s="1425"/>
      <c r="F197" s="1426"/>
      <c r="G197" s="1676">
        <v>1</v>
      </c>
      <c r="H197" s="2435">
        <f>G197*30</f>
        <v>30</v>
      </c>
      <c r="I197" s="1428"/>
      <c r="J197" s="1429"/>
      <c r="K197" s="1430"/>
      <c r="L197" s="1430"/>
      <c r="M197" s="1431"/>
      <c r="N197" s="1432" t="s">
        <v>181</v>
      </c>
      <c r="O197" s="1433" t="s">
        <v>181</v>
      </c>
      <c r="P197" s="1434" t="s">
        <v>181</v>
      </c>
      <c r="Q197" s="1432" t="s">
        <v>181</v>
      </c>
      <c r="R197" s="1433" t="s">
        <v>181</v>
      </c>
      <c r="S197" s="1625" t="s">
        <v>181</v>
      </c>
      <c r="T197" s="1628">
        <f>G197</f>
        <v>1</v>
      </c>
      <c r="U197" s="1628"/>
      <c r="V197" s="1628">
        <f t="shared" si="34"/>
        <v>1</v>
      </c>
      <c r="Y197" s="2500"/>
      <c r="AG197" s="2500"/>
    </row>
    <row r="198" spans="1:33" s="45" customFormat="1" ht="18" customHeight="1">
      <c r="A198" s="1421" t="s">
        <v>216</v>
      </c>
      <c r="B198" s="1438" t="s">
        <v>37</v>
      </c>
      <c r="C198" s="1423">
        <v>3</v>
      </c>
      <c r="D198" s="1424"/>
      <c r="E198" s="1425"/>
      <c r="F198" s="1426"/>
      <c r="G198" s="1675">
        <v>3</v>
      </c>
      <c r="H198" s="1444">
        <f>G198*30</f>
        <v>90</v>
      </c>
      <c r="I198" s="1445">
        <f>SUM(J198:L198)</f>
        <v>30</v>
      </c>
      <c r="J198" s="1429">
        <v>15</v>
      </c>
      <c r="K198" s="1430">
        <v>8</v>
      </c>
      <c r="L198" s="1430">
        <v>7</v>
      </c>
      <c r="M198" s="1446">
        <f>H198-I198</f>
        <v>60</v>
      </c>
      <c r="N198" s="1432" t="s">
        <v>181</v>
      </c>
      <c r="O198" s="1433" t="s">
        <v>181</v>
      </c>
      <c r="P198" s="1434" t="s">
        <v>181</v>
      </c>
      <c r="Q198" s="1432">
        <v>2</v>
      </c>
      <c r="R198" s="1433" t="s">
        <v>181</v>
      </c>
      <c r="S198" s="1625" t="s">
        <v>181</v>
      </c>
      <c r="T198" s="1628"/>
      <c r="U198" s="1628">
        <f>G198</f>
        <v>3</v>
      </c>
      <c r="V198" s="1628">
        <f t="shared" si="34"/>
        <v>3</v>
      </c>
      <c r="X198" s="45">
        <v>2</v>
      </c>
      <c r="Y198" s="2500"/>
      <c r="AG198" s="2500"/>
    </row>
    <row r="199" spans="1:33" s="1396" customFormat="1" ht="18" customHeight="1" hidden="1">
      <c r="A199" s="1421" t="s">
        <v>217</v>
      </c>
      <c r="B199" s="1449" t="s">
        <v>220</v>
      </c>
      <c r="C199" s="1439"/>
      <c r="D199" s="1440"/>
      <c r="E199" s="1440"/>
      <c r="F199" s="1450"/>
      <c r="G199" s="1675">
        <f>G200+G201</f>
        <v>3</v>
      </c>
      <c r="H199" s="1444">
        <f>G199*30</f>
        <v>90</v>
      </c>
      <c r="I199" s="1445"/>
      <c r="J199" s="1451"/>
      <c r="K199" s="1452"/>
      <c r="L199" s="1452"/>
      <c r="M199" s="1446"/>
      <c r="N199" s="1432"/>
      <c r="O199" s="1433"/>
      <c r="P199" s="1434"/>
      <c r="Q199" s="1432"/>
      <c r="R199" s="1433"/>
      <c r="S199" s="1625"/>
      <c r="T199" s="1629"/>
      <c r="U199" s="1629"/>
      <c r="V199" s="1629">
        <f t="shared" si="34"/>
        <v>0</v>
      </c>
      <c r="Y199" s="2502"/>
      <c r="AG199" s="2502"/>
    </row>
    <row r="200" spans="1:33" s="1396" customFormat="1" ht="18" customHeight="1" hidden="1">
      <c r="A200" s="1421"/>
      <c r="B200" s="1436" t="s">
        <v>36</v>
      </c>
      <c r="C200" s="1439"/>
      <c r="D200" s="1440"/>
      <c r="E200" s="1440"/>
      <c r="F200" s="1450"/>
      <c r="G200" s="1675"/>
      <c r="H200" s="1444">
        <f>G200*30</f>
        <v>0</v>
      </c>
      <c r="I200" s="1445"/>
      <c r="J200" s="1451"/>
      <c r="K200" s="1452"/>
      <c r="L200" s="1452"/>
      <c r="M200" s="1446"/>
      <c r="N200" s="1432"/>
      <c r="O200" s="1433"/>
      <c r="P200" s="1434"/>
      <c r="Q200" s="1432"/>
      <c r="R200" s="1433"/>
      <c r="S200" s="1625"/>
      <c r="T200" s="1629">
        <f>G200</f>
        <v>0</v>
      </c>
      <c r="U200" s="1629"/>
      <c r="V200" s="1629">
        <f t="shared" si="34"/>
        <v>0</v>
      </c>
      <c r="Y200" s="2502"/>
      <c r="AG200" s="2502"/>
    </row>
    <row r="201" spans="1:33" s="1396" customFormat="1" ht="18" customHeight="1">
      <c r="A201" s="1421" t="s">
        <v>217</v>
      </c>
      <c r="B201" s="1449" t="s">
        <v>220</v>
      </c>
      <c r="C201" s="1439"/>
      <c r="D201" s="1440" t="s">
        <v>503</v>
      </c>
      <c r="E201" s="1440"/>
      <c r="F201" s="1450"/>
      <c r="G201" s="1675">
        <v>3</v>
      </c>
      <c r="H201" s="1444">
        <f>G201*30</f>
        <v>90</v>
      </c>
      <c r="I201" s="1445">
        <f>SUM(J201:L201)</f>
        <v>32</v>
      </c>
      <c r="J201" s="1451">
        <v>16</v>
      </c>
      <c r="K201" s="1452">
        <v>8</v>
      </c>
      <c r="L201" s="1452">
        <v>8</v>
      </c>
      <c r="M201" s="1446">
        <f>H201-I201</f>
        <v>58</v>
      </c>
      <c r="N201" s="1432" t="s">
        <v>181</v>
      </c>
      <c r="O201" s="1433" t="s">
        <v>181</v>
      </c>
      <c r="P201" s="1434" t="s">
        <v>181</v>
      </c>
      <c r="Q201" s="1432" t="s">
        <v>181</v>
      </c>
      <c r="R201" s="1433"/>
      <c r="S201" s="1625">
        <v>4</v>
      </c>
      <c r="T201" s="1629"/>
      <c r="U201" s="1629">
        <f>G201</f>
        <v>3</v>
      </c>
      <c r="V201" s="1629">
        <f t="shared" si="34"/>
        <v>3</v>
      </c>
      <c r="X201" s="1396">
        <v>2</v>
      </c>
      <c r="Y201" s="2502"/>
      <c r="AG201" s="2502"/>
    </row>
    <row r="202" spans="1:33" s="1396" customFormat="1" ht="18.75" customHeight="1">
      <c r="A202" s="1421" t="s">
        <v>219</v>
      </c>
      <c r="B202" s="1453" t="s">
        <v>189</v>
      </c>
      <c r="C202" s="1423"/>
      <c r="D202" s="1424"/>
      <c r="E202" s="1425"/>
      <c r="F202" s="1426"/>
      <c r="G202" s="1677">
        <f>G203+G204</f>
        <v>4</v>
      </c>
      <c r="H202" s="2434">
        <f>H203+H204</f>
        <v>120</v>
      </c>
      <c r="I202" s="1454"/>
      <c r="J202" s="1455"/>
      <c r="K202" s="1424"/>
      <c r="L202" s="1424"/>
      <c r="M202" s="1456"/>
      <c r="N202" s="1432" t="s">
        <v>181</v>
      </c>
      <c r="O202" s="1433" t="s">
        <v>181</v>
      </c>
      <c r="P202" s="1434" t="s">
        <v>181</v>
      </c>
      <c r="Q202" s="1432" t="s">
        <v>181</v>
      </c>
      <c r="R202" s="1433" t="s">
        <v>181</v>
      </c>
      <c r="S202" s="1625" t="s">
        <v>181</v>
      </c>
      <c r="T202" s="1629"/>
      <c r="U202" s="1629"/>
      <c r="V202" s="1629">
        <f t="shared" si="34"/>
        <v>0</v>
      </c>
      <c r="Y202" s="2502"/>
      <c r="AG202" s="2502"/>
    </row>
    <row r="203" spans="1:33" s="1396" customFormat="1" ht="18" customHeight="1">
      <c r="A203" s="1448"/>
      <c r="B203" s="1436" t="s">
        <v>36</v>
      </c>
      <c r="C203" s="1423"/>
      <c r="D203" s="1424"/>
      <c r="E203" s="1425"/>
      <c r="F203" s="1426"/>
      <c r="G203" s="2436">
        <v>1</v>
      </c>
      <c r="H203" s="2435">
        <f>G203*30</f>
        <v>30</v>
      </c>
      <c r="I203" s="1454"/>
      <c r="J203" s="1455"/>
      <c r="K203" s="1424"/>
      <c r="L203" s="1424"/>
      <c r="M203" s="1456"/>
      <c r="N203" s="1432" t="s">
        <v>181</v>
      </c>
      <c r="O203" s="1433" t="s">
        <v>181</v>
      </c>
      <c r="P203" s="1434" t="s">
        <v>181</v>
      </c>
      <c r="Q203" s="1432" t="s">
        <v>181</v>
      </c>
      <c r="R203" s="1433" t="s">
        <v>181</v>
      </c>
      <c r="S203" s="1625" t="s">
        <v>181</v>
      </c>
      <c r="T203" s="1629">
        <f>G203</f>
        <v>1</v>
      </c>
      <c r="U203" s="1629"/>
      <c r="V203" s="1629">
        <f t="shared" si="34"/>
        <v>1</v>
      </c>
      <c r="Y203" s="2502"/>
      <c r="AG203" s="2502"/>
    </row>
    <row r="204" spans="1:33" s="45" customFormat="1" ht="19.5" customHeight="1">
      <c r="A204" s="1448" t="s">
        <v>378</v>
      </c>
      <c r="B204" s="1438" t="s">
        <v>37</v>
      </c>
      <c r="C204" s="1423" t="s">
        <v>501</v>
      </c>
      <c r="D204" s="1424"/>
      <c r="E204" s="1425"/>
      <c r="F204" s="1426"/>
      <c r="G204" s="1675">
        <v>3</v>
      </c>
      <c r="H204" s="1444">
        <f>G204*30</f>
        <v>90</v>
      </c>
      <c r="I204" s="1445">
        <f>SUM(J204:L204)</f>
        <v>30</v>
      </c>
      <c r="J204" s="1429">
        <v>20</v>
      </c>
      <c r="K204" s="1430">
        <v>10</v>
      </c>
      <c r="L204" s="1430"/>
      <c r="M204" s="1446">
        <f>H204-I204</f>
        <v>60</v>
      </c>
      <c r="N204" s="1432" t="s">
        <v>181</v>
      </c>
      <c r="O204" s="1433" t="s">
        <v>181</v>
      </c>
      <c r="P204" s="1434">
        <v>3</v>
      </c>
      <c r="Q204" s="1432" t="s">
        <v>181</v>
      </c>
      <c r="R204" s="1433" t="s">
        <v>181</v>
      </c>
      <c r="S204" s="1625" t="s">
        <v>181</v>
      </c>
      <c r="T204" s="1628"/>
      <c r="U204" s="1628">
        <f>G204</f>
        <v>3</v>
      </c>
      <c r="V204" s="1628">
        <f t="shared" si="34"/>
        <v>3</v>
      </c>
      <c r="X204" s="45">
        <v>1</v>
      </c>
      <c r="Y204" s="2500"/>
      <c r="AG204" s="2500"/>
    </row>
    <row r="205" spans="1:33" s="45" customFormat="1" ht="30" customHeight="1">
      <c r="A205" s="1421" t="s">
        <v>221</v>
      </c>
      <c r="B205" s="1963" t="s">
        <v>379</v>
      </c>
      <c r="C205" s="1423"/>
      <c r="D205" s="1424"/>
      <c r="E205" s="1425"/>
      <c r="F205" s="1426"/>
      <c r="G205" s="1676">
        <v>3.5</v>
      </c>
      <c r="H205" s="1466">
        <f>G205*30</f>
        <v>105</v>
      </c>
      <c r="I205" s="1445"/>
      <c r="J205" s="1429"/>
      <c r="K205" s="1430"/>
      <c r="L205" s="1430"/>
      <c r="M205" s="1446"/>
      <c r="N205" s="1432"/>
      <c r="O205" s="1433"/>
      <c r="P205" s="1434"/>
      <c r="Q205" s="1432"/>
      <c r="R205" s="1433"/>
      <c r="S205" s="1625"/>
      <c r="T205" s="1628">
        <f>G205</f>
        <v>3.5</v>
      </c>
      <c r="U205" s="1628"/>
      <c r="V205" s="1628">
        <f t="shared" si="34"/>
        <v>3.5</v>
      </c>
      <c r="Y205" s="2500"/>
      <c r="AG205" s="2500"/>
    </row>
    <row r="206" spans="1:33" s="1396" customFormat="1" ht="29.25" customHeight="1">
      <c r="A206" s="1448" t="s">
        <v>222</v>
      </c>
      <c r="B206" s="1447" t="s">
        <v>470</v>
      </c>
      <c r="C206" s="1423"/>
      <c r="D206" s="1424" t="s">
        <v>502</v>
      </c>
      <c r="E206" s="1441"/>
      <c r="F206" s="1442"/>
      <c r="G206" s="1675">
        <v>3.5</v>
      </c>
      <c r="H206" s="1444">
        <f>G206*30</f>
        <v>105</v>
      </c>
      <c r="I206" s="1445">
        <f>SUM(J206:L206)</f>
        <v>45</v>
      </c>
      <c r="J206" s="1430">
        <v>27</v>
      </c>
      <c r="K206" s="1430">
        <v>9</v>
      </c>
      <c r="L206" s="1430">
        <v>9</v>
      </c>
      <c r="M206" s="1446">
        <f>H206-I206</f>
        <v>60</v>
      </c>
      <c r="N206" s="1432" t="s">
        <v>181</v>
      </c>
      <c r="O206" s="1433" t="s">
        <v>181</v>
      </c>
      <c r="P206" s="1434" t="s">
        <v>181</v>
      </c>
      <c r="Q206" s="1432" t="s">
        <v>181</v>
      </c>
      <c r="R206" s="1433">
        <v>5</v>
      </c>
      <c r="S206" s="1625"/>
      <c r="T206" s="1629"/>
      <c r="U206" s="1629">
        <f>G206</f>
        <v>3.5</v>
      </c>
      <c r="V206" s="1629">
        <f t="shared" si="34"/>
        <v>3.5</v>
      </c>
      <c r="X206" s="1396">
        <v>2</v>
      </c>
      <c r="Y206" s="2502"/>
      <c r="AG206" s="2502"/>
    </row>
    <row r="207" spans="1:33" s="45" customFormat="1" ht="15.75" customHeight="1">
      <c r="A207" s="1421" t="s">
        <v>223</v>
      </c>
      <c r="B207" s="1964" t="s">
        <v>380</v>
      </c>
      <c r="C207" s="1423"/>
      <c r="D207" s="1424"/>
      <c r="E207" s="1441"/>
      <c r="F207" s="1442"/>
      <c r="G207" s="1675">
        <f>G208+G211</f>
        <v>13</v>
      </c>
      <c r="H207" s="1457">
        <f>H208+H211</f>
        <v>390</v>
      </c>
      <c r="I207" s="1445"/>
      <c r="J207" s="1430"/>
      <c r="K207" s="1430"/>
      <c r="L207" s="1430"/>
      <c r="M207" s="1446"/>
      <c r="N207" s="1432"/>
      <c r="O207" s="1433"/>
      <c r="P207" s="1434"/>
      <c r="Q207" s="1432"/>
      <c r="R207" s="1433"/>
      <c r="S207" s="1625"/>
      <c r="T207" s="1628"/>
      <c r="U207" s="1628"/>
      <c r="V207" s="1628">
        <f t="shared" si="34"/>
        <v>0</v>
      </c>
      <c r="Y207" s="2500"/>
      <c r="AG207" s="2500"/>
    </row>
    <row r="208" spans="1:33" s="45" customFormat="1" ht="15.75" customHeight="1">
      <c r="A208" s="1421" t="s">
        <v>224</v>
      </c>
      <c r="B208" s="1422" t="s">
        <v>187</v>
      </c>
      <c r="C208" s="1423"/>
      <c r="D208" s="1424"/>
      <c r="E208" s="1425"/>
      <c r="F208" s="1426"/>
      <c r="G208" s="1675">
        <v>8</v>
      </c>
      <c r="H208" s="1457">
        <f>SUM(H$209:H$210)</f>
        <v>240</v>
      </c>
      <c r="I208" s="1428"/>
      <c r="J208" s="1429"/>
      <c r="K208" s="1430"/>
      <c r="L208" s="1430"/>
      <c r="M208" s="1431"/>
      <c r="N208" s="1432" t="s">
        <v>181</v>
      </c>
      <c r="O208" s="1433" t="s">
        <v>181</v>
      </c>
      <c r="P208" s="1434" t="s">
        <v>181</v>
      </c>
      <c r="Q208" s="1432" t="s">
        <v>181</v>
      </c>
      <c r="R208" s="1433" t="s">
        <v>181</v>
      </c>
      <c r="S208" s="1625" t="s">
        <v>181</v>
      </c>
      <c r="T208" s="1628"/>
      <c r="U208" s="1628"/>
      <c r="V208" s="1628">
        <f t="shared" si="34"/>
        <v>0</v>
      </c>
      <c r="Y208" s="2500"/>
      <c r="AG208" s="2500"/>
    </row>
    <row r="209" spans="1:33" s="45" customFormat="1" ht="15.75" customHeight="1">
      <c r="A209" s="1421"/>
      <c r="B209" s="1436" t="s">
        <v>36</v>
      </c>
      <c r="C209" s="1423"/>
      <c r="D209" s="1424"/>
      <c r="E209" s="1425"/>
      <c r="F209" s="1426"/>
      <c r="G209" s="1676">
        <v>3</v>
      </c>
      <c r="H209" s="2435">
        <f>G209*30</f>
        <v>90</v>
      </c>
      <c r="I209" s="1428"/>
      <c r="J209" s="1429"/>
      <c r="K209" s="1430"/>
      <c r="L209" s="1430"/>
      <c r="M209" s="1431"/>
      <c r="N209" s="1432" t="s">
        <v>181</v>
      </c>
      <c r="O209" s="1433" t="s">
        <v>181</v>
      </c>
      <c r="P209" s="1434" t="s">
        <v>181</v>
      </c>
      <c r="Q209" s="1432" t="s">
        <v>181</v>
      </c>
      <c r="R209" s="1433" t="s">
        <v>181</v>
      </c>
      <c r="S209" s="1625" t="s">
        <v>181</v>
      </c>
      <c r="T209" s="1628">
        <f>G209</f>
        <v>3</v>
      </c>
      <c r="U209" s="1628"/>
      <c r="V209" s="1628">
        <f t="shared" si="34"/>
        <v>3</v>
      </c>
      <c r="Y209" s="2500"/>
      <c r="AG209" s="2500"/>
    </row>
    <row r="210" spans="1:33" s="45" customFormat="1" ht="15.75" customHeight="1">
      <c r="A210" s="1421" t="s">
        <v>381</v>
      </c>
      <c r="B210" s="1438" t="s">
        <v>37</v>
      </c>
      <c r="C210" s="1423" t="s">
        <v>502</v>
      </c>
      <c r="D210" s="1424"/>
      <c r="E210" s="1425"/>
      <c r="F210" s="1426"/>
      <c r="G210" s="1675">
        <v>5</v>
      </c>
      <c r="H210" s="1444">
        <f>G210*30</f>
        <v>150</v>
      </c>
      <c r="I210" s="1445">
        <f>SUM(J210:L210)</f>
        <v>54</v>
      </c>
      <c r="J210" s="1429">
        <v>27</v>
      </c>
      <c r="K210" s="1430">
        <v>9</v>
      </c>
      <c r="L210" s="1430">
        <v>18</v>
      </c>
      <c r="M210" s="1446">
        <f>H210-I210</f>
        <v>96</v>
      </c>
      <c r="N210" s="1432" t="s">
        <v>181</v>
      </c>
      <c r="O210" s="1433" t="s">
        <v>181</v>
      </c>
      <c r="P210" s="1434" t="s">
        <v>181</v>
      </c>
      <c r="Q210" s="1432" t="s">
        <v>181</v>
      </c>
      <c r="R210" s="1433">
        <v>6</v>
      </c>
      <c r="S210" s="1625" t="s">
        <v>181</v>
      </c>
      <c r="T210" s="1628"/>
      <c r="U210" s="1628">
        <f>G210</f>
        <v>5</v>
      </c>
      <c r="V210" s="1628">
        <f t="shared" si="34"/>
        <v>5</v>
      </c>
      <c r="X210" s="45">
        <v>2</v>
      </c>
      <c r="Y210" s="2500"/>
      <c r="AG210" s="2500"/>
    </row>
    <row r="211" spans="1:33" s="1396" customFormat="1" ht="30" customHeight="1">
      <c r="A211" s="1421" t="s">
        <v>382</v>
      </c>
      <c r="B211" s="1422" t="s">
        <v>190</v>
      </c>
      <c r="C211" s="1423"/>
      <c r="D211" s="1424"/>
      <c r="E211" s="1425"/>
      <c r="F211" s="1426"/>
      <c r="G211" s="1677">
        <f>SUM(G$212:G$214)</f>
        <v>5</v>
      </c>
      <c r="H211" s="2434">
        <f>SUM(H$212:H$214)</f>
        <v>150</v>
      </c>
      <c r="I211" s="1428"/>
      <c r="J211" s="1429"/>
      <c r="K211" s="1430"/>
      <c r="L211" s="1430"/>
      <c r="M211" s="1431"/>
      <c r="N211" s="1432" t="s">
        <v>181</v>
      </c>
      <c r="O211" s="1433" t="s">
        <v>181</v>
      </c>
      <c r="P211" s="1434" t="s">
        <v>181</v>
      </c>
      <c r="Q211" s="1432" t="s">
        <v>181</v>
      </c>
      <c r="R211" s="1433" t="s">
        <v>181</v>
      </c>
      <c r="S211" s="1625" t="s">
        <v>181</v>
      </c>
      <c r="T211" s="1629"/>
      <c r="U211" s="1629"/>
      <c r="V211" s="1629">
        <f t="shared" si="34"/>
        <v>0</v>
      </c>
      <c r="Y211" s="2502"/>
      <c r="AG211" s="2502"/>
    </row>
    <row r="212" spans="1:33" s="1396" customFormat="1" ht="15.75" customHeight="1">
      <c r="A212" s="1421"/>
      <c r="B212" s="1436" t="s">
        <v>36</v>
      </c>
      <c r="C212" s="1423"/>
      <c r="D212" s="1424"/>
      <c r="E212" s="1425"/>
      <c r="F212" s="1426"/>
      <c r="G212" s="2436">
        <v>1.5</v>
      </c>
      <c r="H212" s="2435">
        <f>G212*30</f>
        <v>45</v>
      </c>
      <c r="I212" s="1428"/>
      <c r="J212" s="1429"/>
      <c r="K212" s="1430"/>
      <c r="L212" s="1430"/>
      <c r="M212" s="1431"/>
      <c r="N212" s="1432" t="s">
        <v>181</v>
      </c>
      <c r="O212" s="1433" t="s">
        <v>181</v>
      </c>
      <c r="P212" s="1434" t="s">
        <v>181</v>
      </c>
      <c r="Q212" s="1432" t="s">
        <v>181</v>
      </c>
      <c r="R212" s="1433" t="s">
        <v>181</v>
      </c>
      <c r="S212" s="1625" t="s">
        <v>181</v>
      </c>
      <c r="T212" s="1629">
        <f>G212</f>
        <v>1.5</v>
      </c>
      <c r="U212" s="1629"/>
      <c r="V212" s="1629">
        <f t="shared" si="34"/>
        <v>1.5</v>
      </c>
      <c r="Y212" s="2502"/>
      <c r="AG212" s="2502"/>
    </row>
    <row r="213" spans="1:33" s="1396" customFormat="1" ht="21.75" customHeight="1">
      <c r="A213" s="1421" t="s">
        <v>383</v>
      </c>
      <c r="B213" s="1438" t="s">
        <v>172</v>
      </c>
      <c r="C213" s="1439"/>
      <c r="D213" s="1440" t="s">
        <v>501</v>
      </c>
      <c r="E213" s="1441"/>
      <c r="F213" s="1442"/>
      <c r="G213" s="1675">
        <v>2.5</v>
      </c>
      <c r="H213" s="1444">
        <f>G213*30</f>
        <v>75</v>
      </c>
      <c r="I213" s="1445">
        <f>SUM(J213:L213)</f>
        <v>27</v>
      </c>
      <c r="J213" s="1429">
        <v>18</v>
      </c>
      <c r="K213" s="1430"/>
      <c r="L213" s="1430">
        <v>9</v>
      </c>
      <c r="M213" s="1446">
        <f>H213-I213</f>
        <v>48</v>
      </c>
      <c r="N213" s="1432" t="s">
        <v>181</v>
      </c>
      <c r="O213" s="1433" t="s">
        <v>181</v>
      </c>
      <c r="P213" s="1434">
        <v>3</v>
      </c>
      <c r="Q213" s="1432" t="s">
        <v>181</v>
      </c>
      <c r="R213" s="1433"/>
      <c r="S213" s="1625" t="s">
        <v>181</v>
      </c>
      <c r="T213" s="1629"/>
      <c r="U213" s="1629">
        <f>G213</f>
        <v>2.5</v>
      </c>
      <c r="V213" s="1629">
        <f t="shared" si="34"/>
        <v>2.5</v>
      </c>
      <c r="X213" s="1396">
        <v>1</v>
      </c>
      <c r="Y213" s="2502"/>
      <c r="AG213" s="2502"/>
    </row>
    <row r="214" spans="1:33" s="1396" customFormat="1" ht="16.5" customHeight="1">
      <c r="A214" s="1421" t="s">
        <v>384</v>
      </c>
      <c r="B214" s="1447" t="s">
        <v>453</v>
      </c>
      <c r="C214" s="1423"/>
      <c r="D214" s="1424"/>
      <c r="E214" s="1441"/>
      <c r="F214" s="1426">
        <v>3</v>
      </c>
      <c r="G214" s="1675">
        <v>1</v>
      </c>
      <c r="H214" s="1444">
        <f>G214*30</f>
        <v>30</v>
      </c>
      <c r="I214" s="1445">
        <f>SUM(J214:L214)</f>
        <v>15</v>
      </c>
      <c r="J214" s="1429"/>
      <c r="K214" s="1430"/>
      <c r="L214" s="1430">
        <v>15</v>
      </c>
      <c r="M214" s="1446">
        <f>H214-I214</f>
        <v>15</v>
      </c>
      <c r="N214" s="1432" t="s">
        <v>181</v>
      </c>
      <c r="O214" s="1433" t="s">
        <v>181</v>
      </c>
      <c r="P214" s="1434" t="s">
        <v>181</v>
      </c>
      <c r="Q214" s="1432">
        <v>1</v>
      </c>
      <c r="R214" s="1433"/>
      <c r="S214" s="1625"/>
      <c r="T214" s="1629"/>
      <c r="U214" s="1629">
        <f>G214</f>
        <v>1</v>
      </c>
      <c r="V214" s="1629">
        <f t="shared" si="34"/>
        <v>1</v>
      </c>
      <c r="X214" s="1396">
        <v>2</v>
      </c>
      <c r="Y214" s="2502"/>
      <c r="AG214" s="2502"/>
    </row>
    <row r="215" spans="1:33" s="45" customFormat="1" ht="15.75" customHeight="1">
      <c r="A215" s="1421" t="s">
        <v>225</v>
      </c>
      <c r="B215" s="1965" t="s">
        <v>529</v>
      </c>
      <c r="C215" s="1423"/>
      <c r="D215" s="1424"/>
      <c r="E215" s="1425"/>
      <c r="F215" s="1426"/>
      <c r="G215" s="1463">
        <f>SUM(G$216:G$218)</f>
        <v>9</v>
      </c>
      <c r="H215" s="1457">
        <f>SUM(H$216:H$218)</f>
        <v>270</v>
      </c>
      <c r="I215" s="1428"/>
      <c r="J215" s="1429"/>
      <c r="K215" s="1430"/>
      <c r="L215" s="1430"/>
      <c r="M215" s="1431"/>
      <c r="N215" s="1432" t="s">
        <v>181</v>
      </c>
      <c r="O215" s="1433" t="s">
        <v>181</v>
      </c>
      <c r="P215" s="1434" t="s">
        <v>181</v>
      </c>
      <c r="Q215" s="1432" t="s">
        <v>181</v>
      </c>
      <c r="R215" s="1433" t="s">
        <v>181</v>
      </c>
      <c r="S215" s="1625" t="s">
        <v>181</v>
      </c>
      <c r="T215" s="1628"/>
      <c r="U215" s="1628"/>
      <c r="V215" s="1628">
        <f t="shared" si="34"/>
        <v>0</v>
      </c>
      <c r="Y215" s="2500"/>
      <c r="AG215" s="2500"/>
    </row>
    <row r="216" spans="1:33" s="45" customFormat="1" ht="15.75" customHeight="1">
      <c r="A216" s="1421"/>
      <c r="B216" s="1436" t="s">
        <v>36</v>
      </c>
      <c r="C216" s="1423"/>
      <c r="D216" s="1424"/>
      <c r="E216" s="1425"/>
      <c r="F216" s="1426"/>
      <c r="G216" s="1676">
        <v>2</v>
      </c>
      <c r="H216" s="2435">
        <f>G216*30</f>
        <v>60</v>
      </c>
      <c r="I216" s="1428"/>
      <c r="J216" s="1429"/>
      <c r="K216" s="1430"/>
      <c r="L216" s="1430"/>
      <c r="M216" s="1431"/>
      <c r="N216" s="1432"/>
      <c r="O216" s="1433"/>
      <c r="P216" s="1434"/>
      <c r="Q216" s="1432"/>
      <c r="R216" s="1433"/>
      <c r="S216" s="1625"/>
      <c r="T216" s="1628">
        <f>G216</f>
        <v>2</v>
      </c>
      <c r="U216" s="1628"/>
      <c r="V216" s="1628">
        <f t="shared" si="34"/>
        <v>2</v>
      </c>
      <c r="Y216" s="2500"/>
      <c r="AG216" s="2500"/>
    </row>
    <row r="217" spans="1:33" s="45" customFormat="1" ht="15.75" customHeight="1">
      <c r="A217" s="1421" t="s">
        <v>385</v>
      </c>
      <c r="B217" s="1438" t="s">
        <v>37</v>
      </c>
      <c r="C217" s="1423">
        <v>3</v>
      </c>
      <c r="D217" s="1424"/>
      <c r="E217" s="1425"/>
      <c r="F217" s="1426"/>
      <c r="G217" s="1675">
        <v>5.5</v>
      </c>
      <c r="H217" s="1444">
        <f>G217*30</f>
        <v>165</v>
      </c>
      <c r="I217" s="1445">
        <f>SUM(J217:L217)</f>
        <v>60</v>
      </c>
      <c r="J217" s="1429">
        <v>30</v>
      </c>
      <c r="K217" s="1430">
        <v>15</v>
      </c>
      <c r="L217" s="1430">
        <v>15</v>
      </c>
      <c r="M217" s="1446">
        <f>H217-I217</f>
        <v>105</v>
      </c>
      <c r="N217" s="1432" t="s">
        <v>181</v>
      </c>
      <c r="O217" s="1433" t="s">
        <v>181</v>
      </c>
      <c r="P217" s="1434" t="s">
        <v>181</v>
      </c>
      <c r="Q217" s="1432">
        <v>4</v>
      </c>
      <c r="R217" s="1433" t="s">
        <v>181</v>
      </c>
      <c r="S217" s="1625" t="s">
        <v>181</v>
      </c>
      <c r="T217" s="1628"/>
      <c r="U217" s="1628">
        <f>G217</f>
        <v>5.5</v>
      </c>
      <c r="V217" s="1628">
        <f t="shared" si="34"/>
        <v>5.5</v>
      </c>
      <c r="W217" s="45">
        <f>G182+G183+G189+G193+G196+G199+G202+G205+G206+G207+G215</f>
        <v>57.5</v>
      </c>
      <c r="X217" s="45">
        <v>2</v>
      </c>
      <c r="Y217" s="2500"/>
      <c r="AG217" s="2500"/>
    </row>
    <row r="218" spans="1:33" s="45" customFormat="1" ht="33" customHeight="1" thickBot="1">
      <c r="A218" s="1966" t="s">
        <v>386</v>
      </c>
      <c r="B218" s="1967" t="s">
        <v>192</v>
      </c>
      <c r="C218" s="1968"/>
      <c r="D218" s="1969"/>
      <c r="E218" s="1970" t="s">
        <v>502</v>
      </c>
      <c r="F218" s="1971"/>
      <c r="G218" s="1972">
        <v>1.5</v>
      </c>
      <c r="H218" s="1973">
        <f>G218*30</f>
        <v>45</v>
      </c>
      <c r="I218" s="1974">
        <f>SUM(J218:L218)</f>
        <v>18</v>
      </c>
      <c r="J218" s="1970"/>
      <c r="K218" s="1970"/>
      <c r="L218" s="1975">
        <v>18</v>
      </c>
      <c r="M218" s="1976">
        <f>H218-I218</f>
        <v>27</v>
      </c>
      <c r="N218" s="1977" t="s">
        <v>181</v>
      </c>
      <c r="O218" s="1978" t="s">
        <v>181</v>
      </c>
      <c r="P218" s="1979" t="s">
        <v>181</v>
      </c>
      <c r="Q218" s="1977" t="s">
        <v>181</v>
      </c>
      <c r="R218" s="1978">
        <v>2</v>
      </c>
      <c r="S218" s="1980" t="s">
        <v>181</v>
      </c>
      <c r="T218" s="1628"/>
      <c r="U218" s="1628">
        <f>G218</f>
        <v>1.5</v>
      </c>
      <c r="V218" s="1628">
        <f t="shared" si="34"/>
        <v>1.5</v>
      </c>
      <c r="X218" s="45">
        <v>2</v>
      </c>
      <c r="Y218" s="2500"/>
      <c r="AG218" s="2500"/>
    </row>
    <row r="219" spans="1:33" s="45" customFormat="1" ht="33" customHeight="1">
      <c r="A219" s="1981" t="s">
        <v>213</v>
      </c>
      <c r="B219" s="1447" t="s">
        <v>388</v>
      </c>
      <c r="C219" s="1982"/>
      <c r="D219" s="1983"/>
      <c r="E219" s="1984"/>
      <c r="F219" s="1985"/>
      <c r="G219" s="1986"/>
      <c r="H219" s="1953"/>
      <c r="I219" s="1954"/>
      <c r="J219" s="1984"/>
      <c r="K219" s="1984"/>
      <c r="L219" s="1987"/>
      <c r="M219" s="1957"/>
      <c r="N219" s="1988"/>
      <c r="O219" s="1989"/>
      <c r="P219" s="1990"/>
      <c r="Q219" s="1991"/>
      <c r="R219" s="1989"/>
      <c r="S219" s="1990"/>
      <c r="Y219" s="2500"/>
      <c r="AG219" s="2500"/>
    </row>
    <row r="220" spans="1:33" s="45" customFormat="1" ht="35.25" customHeight="1">
      <c r="A220" s="1421" t="s">
        <v>389</v>
      </c>
      <c r="B220" s="1992" t="s">
        <v>491</v>
      </c>
      <c r="C220" s="1993"/>
      <c r="D220" s="1994"/>
      <c r="E220" s="1425"/>
      <c r="F220" s="1426"/>
      <c r="G220" s="1995">
        <f>SUM(G221:G222)</f>
        <v>4</v>
      </c>
      <c r="H220" s="1996">
        <f>SUM(H221:H222)</f>
        <v>120</v>
      </c>
      <c r="I220" s="1445"/>
      <c r="J220" s="1425"/>
      <c r="K220" s="1425"/>
      <c r="L220" s="1424"/>
      <c r="M220" s="1446"/>
      <c r="N220" s="1997"/>
      <c r="O220" s="1959"/>
      <c r="P220" s="1468"/>
      <c r="Q220" s="1958"/>
      <c r="R220" s="1959"/>
      <c r="S220" s="1468"/>
      <c r="Y220" s="2500"/>
      <c r="AG220" s="2500"/>
    </row>
    <row r="221" spans="1:33" s="45" customFormat="1" ht="15.75" customHeight="1">
      <c r="A221" s="1421" t="s">
        <v>391</v>
      </c>
      <c r="B221" s="1436" t="s">
        <v>36</v>
      </c>
      <c r="C221" s="1993"/>
      <c r="D221" s="1994"/>
      <c r="E221" s="1425"/>
      <c r="F221" s="1426"/>
      <c r="G221" s="1998">
        <v>1.5</v>
      </c>
      <c r="H221" s="1999">
        <f>G221*30</f>
        <v>45</v>
      </c>
      <c r="I221" s="1445"/>
      <c r="J221" s="1425"/>
      <c r="K221" s="1425"/>
      <c r="L221" s="1424"/>
      <c r="M221" s="1446"/>
      <c r="N221" s="1997"/>
      <c r="O221" s="1959"/>
      <c r="P221" s="1468"/>
      <c r="Q221" s="1958"/>
      <c r="R221" s="1959"/>
      <c r="S221" s="1468"/>
      <c r="T221" s="1383">
        <f>G221</f>
        <v>1.5</v>
      </c>
      <c r="U221" s="1383"/>
      <c r="V221" s="1383">
        <f>SUM(T221:U221)</f>
        <v>1.5</v>
      </c>
      <c r="Y221" s="2500"/>
      <c r="AG221" s="2500"/>
    </row>
    <row r="222" spans="1:33" s="45" customFormat="1" ht="15.75" customHeight="1">
      <c r="A222" s="1421" t="s">
        <v>392</v>
      </c>
      <c r="B222" s="1438" t="s">
        <v>37</v>
      </c>
      <c r="C222" s="1993"/>
      <c r="D222" s="1440">
        <v>3</v>
      </c>
      <c r="E222" s="1425"/>
      <c r="F222" s="1426"/>
      <c r="G222" s="1995">
        <v>2.5</v>
      </c>
      <c r="H222" s="2000">
        <f>G222*30</f>
        <v>75</v>
      </c>
      <c r="I222" s="1445">
        <f>SUM(J222:L222)</f>
        <v>30</v>
      </c>
      <c r="J222" s="1462">
        <v>15</v>
      </c>
      <c r="K222" s="1462"/>
      <c r="L222" s="1462">
        <v>15</v>
      </c>
      <c r="M222" s="1446">
        <f>H222-I222</f>
        <v>45</v>
      </c>
      <c r="N222" s="2001" t="s">
        <v>181</v>
      </c>
      <c r="O222" s="1433" t="s">
        <v>181</v>
      </c>
      <c r="P222" s="1434" t="s">
        <v>181</v>
      </c>
      <c r="Q222" s="1432">
        <v>2</v>
      </c>
      <c r="R222" s="1959"/>
      <c r="S222" s="1468"/>
      <c r="T222" s="1383"/>
      <c r="U222" s="1383">
        <f>G222</f>
        <v>2.5</v>
      </c>
      <c r="V222" s="1383">
        <f>SUM(T222:U222)</f>
        <v>2.5</v>
      </c>
      <c r="Y222" s="2500"/>
      <c r="AG222" s="2500"/>
    </row>
    <row r="223" spans="1:33" s="45" customFormat="1" ht="30" customHeight="1">
      <c r="A223" s="1421" t="s">
        <v>226</v>
      </c>
      <c r="B223" s="2002" t="s">
        <v>393</v>
      </c>
      <c r="C223" s="1993"/>
      <c r="D223" s="1994"/>
      <c r="E223" s="1425"/>
      <c r="F223" s="1426"/>
      <c r="G223" s="1995">
        <f>SUM(G224:G225)</f>
        <v>4.5</v>
      </c>
      <c r="H223" s="1996">
        <f>SUM(H224:H225)</f>
        <v>135</v>
      </c>
      <c r="I223" s="1445"/>
      <c r="J223" s="1425"/>
      <c r="K223" s="1425"/>
      <c r="L223" s="1424"/>
      <c r="M223" s="1446"/>
      <c r="N223" s="1997"/>
      <c r="O223" s="1959"/>
      <c r="P223" s="1468"/>
      <c r="Q223" s="1958"/>
      <c r="R223" s="1959"/>
      <c r="S223" s="1468"/>
      <c r="T223" s="1383"/>
      <c r="U223" s="1383"/>
      <c r="V223" s="1383">
        <f>SUM(T223:U223)</f>
        <v>0</v>
      </c>
      <c r="Y223" s="2500"/>
      <c r="AG223" s="2500"/>
    </row>
    <row r="224" spans="1:33" s="45" customFormat="1" ht="15.75" customHeight="1">
      <c r="A224" s="1421" t="s">
        <v>228</v>
      </c>
      <c r="B224" s="2003" t="s">
        <v>394</v>
      </c>
      <c r="C224" s="1993"/>
      <c r="D224" s="1440" t="s">
        <v>502</v>
      </c>
      <c r="E224" s="1441"/>
      <c r="F224" s="1442"/>
      <c r="G224" s="1995">
        <v>2.5</v>
      </c>
      <c r="H224" s="2000">
        <f>G224*30</f>
        <v>75</v>
      </c>
      <c r="I224" s="1445">
        <f>SUM(J224:L224)</f>
        <v>27</v>
      </c>
      <c r="J224" s="1430">
        <v>18</v>
      </c>
      <c r="K224" s="1430"/>
      <c r="L224" s="1430">
        <v>9</v>
      </c>
      <c r="M224" s="1446">
        <f>H224-I224</f>
        <v>48</v>
      </c>
      <c r="N224" s="2001" t="s">
        <v>181</v>
      </c>
      <c r="O224" s="1433" t="s">
        <v>181</v>
      </c>
      <c r="P224" s="1434" t="s">
        <v>181</v>
      </c>
      <c r="Q224" s="1432" t="s">
        <v>181</v>
      </c>
      <c r="R224" s="1433">
        <v>3</v>
      </c>
      <c r="S224" s="1468"/>
      <c r="T224" s="1383"/>
      <c r="U224" s="1383">
        <f>G224</f>
        <v>2.5</v>
      </c>
      <c r="V224" s="1383">
        <f>SUM(T224:U224)</f>
        <v>2.5</v>
      </c>
      <c r="Y224" s="2500"/>
      <c r="AG224" s="2500"/>
    </row>
    <row r="225" spans="1:33" s="45" customFormat="1" ht="33.75" customHeight="1" thickBot="1">
      <c r="A225" s="2004" t="s">
        <v>229</v>
      </c>
      <c r="B225" s="2005" t="s">
        <v>393</v>
      </c>
      <c r="C225" s="1968"/>
      <c r="D225" s="1424" t="s">
        <v>503</v>
      </c>
      <c r="E225" s="1425"/>
      <c r="F225" s="1426"/>
      <c r="G225" s="1995">
        <v>2</v>
      </c>
      <c r="H225" s="2006">
        <f>G225*30</f>
        <v>60</v>
      </c>
      <c r="I225" s="1974">
        <f>SUM(J225:L225)</f>
        <v>24</v>
      </c>
      <c r="J225" s="2007">
        <v>16</v>
      </c>
      <c r="K225" s="2008"/>
      <c r="L225" s="2008">
        <v>8</v>
      </c>
      <c r="M225" s="1976">
        <f>H225-I225</f>
        <v>36</v>
      </c>
      <c r="N225" s="1997" t="s">
        <v>181</v>
      </c>
      <c r="O225" s="1959" t="s">
        <v>181</v>
      </c>
      <c r="P225" s="1468" t="s">
        <v>181</v>
      </c>
      <c r="Q225" s="1958" t="s">
        <v>181</v>
      </c>
      <c r="R225" s="1959" t="s">
        <v>181</v>
      </c>
      <c r="S225" s="1468">
        <v>3</v>
      </c>
      <c r="T225" s="1383"/>
      <c r="U225" s="1383">
        <f>G225</f>
        <v>2</v>
      </c>
      <c r="V225" s="1383">
        <f>SUM(T225:U225)</f>
        <v>2</v>
      </c>
      <c r="Y225" s="2500"/>
      <c r="AG225" s="2500"/>
    </row>
    <row r="226" spans="1:33" s="45" customFormat="1" ht="15.75" customHeight="1" thickBot="1">
      <c r="A226" s="2767" t="s">
        <v>230</v>
      </c>
      <c r="B226" s="2784"/>
      <c r="C226" s="2010"/>
      <c r="D226" s="2011"/>
      <c r="E226" s="2012"/>
      <c r="F226" s="2013"/>
      <c r="G226" s="2014">
        <f>G182+G183+G189+G193+G196+G199+G202+G205+G206+G207+G215+G220+G223</f>
        <v>66</v>
      </c>
      <c r="H226" s="2015">
        <f>H182+H183+H189+H193+H196+H199+H202+H205+H206+H207+H215+H220+H223</f>
        <v>1980</v>
      </c>
      <c r="I226" s="2016"/>
      <c r="J226" s="2017"/>
      <c r="K226" s="2017"/>
      <c r="L226" s="2018"/>
      <c r="M226" s="2019"/>
      <c r="N226" s="2020"/>
      <c r="O226" s="2021"/>
      <c r="P226" s="2022"/>
      <c r="Q226" s="2023"/>
      <c r="R226" s="2021"/>
      <c r="S226" s="2022"/>
      <c r="Y226" s="2500"/>
      <c r="AG226" s="2500"/>
    </row>
    <row r="227" spans="1:33" s="45" customFormat="1" ht="15.75" customHeight="1" thickBot="1">
      <c r="A227" s="2762" t="s">
        <v>231</v>
      </c>
      <c r="B227" s="2763"/>
      <c r="C227" s="2010"/>
      <c r="D227" s="2011"/>
      <c r="E227" s="2012"/>
      <c r="F227" s="2013"/>
      <c r="G227" s="2024">
        <f>SUMIF($B$183:$B$218,"на базі ВНЗ 1 рівня",G$183:G$218)+G221+G205</f>
        <v>17</v>
      </c>
      <c r="H227" s="2025">
        <f>SUMIF($B$183:$B$218,"на базі ВНЗ 1 рівня",H$183:H$218)+H221+H205</f>
        <v>510</v>
      </c>
      <c r="I227" s="2023"/>
      <c r="J227" s="2021"/>
      <c r="K227" s="2021"/>
      <c r="L227" s="2021"/>
      <c r="M227" s="2026"/>
      <c r="N227" s="2009"/>
      <c r="O227" s="2017"/>
      <c r="P227" s="2018"/>
      <c r="Q227" s="2027"/>
      <c r="R227" s="2017"/>
      <c r="S227" s="2028"/>
      <c r="Y227" s="2500"/>
      <c r="AG227" s="2500"/>
    </row>
    <row r="228" spans="1:33" s="45" customFormat="1" ht="15.75" customHeight="1" thickBot="1">
      <c r="A228" s="2767" t="s">
        <v>232</v>
      </c>
      <c r="B228" s="2768"/>
      <c r="C228" s="2010"/>
      <c r="D228" s="2011"/>
      <c r="E228" s="2029"/>
      <c r="F228" s="2030"/>
      <c r="G228" s="2031">
        <f>G226-G227</f>
        <v>49</v>
      </c>
      <c r="H228" s="2015">
        <f>G228*30</f>
        <v>1470</v>
      </c>
      <c r="I228" s="2015">
        <v>577</v>
      </c>
      <c r="J228" s="2015">
        <v>300</v>
      </c>
      <c r="K228" s="2015">
        <v>114</v>
      </c>
      <c r="L228" s="2015">
        <v>163</v>
      </c>
      <c r="M228" s="2015">
        <f>H228-I228</f>
        <v>893</v>
      </c>
      <c r="N228" s="2032">
        <f>SUM(N$183:N$225)</f>
        <v>0</v>
      </c>
      <c r="O228" s="2033">
        <f>SUM(O$183:O$225)</f>
        <v>0</v>
      </c>
      <c r="P228" s="2034">
        <f>SUM(P$182:P$225)</f>
        <v>6</v>
      </c>
      <c r="Q228" s="2034">
        <f>SUM(Q$182:Q$225)</f>
        <v>14</v>
      </c>
      <c r="R228" s="2034">
        <f>SUM(R$182:R$225)</f>
        <v>22</v>
      </c>
      <c r="S228" s="2034">
        <f>SUM(S$182:S$225)</f>
        <v>14</v>
      </c>
      <c r="Y228" s="2500"/>
      <c r="AG228" s="2500"/>
    </row>
    <row r="229" spans="1:33" s="45" customFormat="1" ht="15.75" customHeight="1" thickBot="1">
      <c r="A229" s="2767" t="s">
        <v>233</v>
      </c>
      <c r="B229" s="2784"/>
      <c r="C229" s="2010"/>
      <c r="D229" s="2011"/>
      <c r="E229" s="2012"/>
      <c r="F229" s="2013"/>
      <c r="G229" s="2035">
        <f>G226+G104+G103</f>
        <v>117</v>
      </c>
      <c r="H229" s="2036">
        <f>H226+H104+H103</f>
        <v>3510</v>
      </c>
      <c r="I229" s="2023"/>
      <c r="J229" s="2021"/>
      <c r="K229" s="2021"/>
      <c r="L229" s="2021"/>
      <c r="M229" s="2022"/>
      <c r="N229" s="2037"/>
      <c r="O229" s="2038"/>
      <c r="P229" s="2039"/>
      <c r="Q229" s="2040"/>
      <c r="R229" s="2038"/>
      <c r="S229" s="2039"/>
      <c r="Y229" s="2500"/>
      <c r="AG229" s="2500"/>
    </row>
    <row r="230" spans="1:33" s="45" customFormat="1" ht="15.75" customHeight="1" thickBot="1">
      <c r="A230" s="2762" t="s">
        <v>234</v>
      </c>
      <c r="B230" s="2763"/>
      <c r="C230" s="2010"/>
      <c r="D230" s="2011"/>
      <c r="E230" s="2012"/>
      <c r="F230" s="2013"/>
      <c r="G230" s="2041">
        <f>G105+G227+G103</f>
        <v>31.5</v>
      </c>
      <c r="H230" s="2042">
        <f>H105+H227+H103</f>
        <v>945</v>
      </c>
      <c r="I230" s="2023"/>
      <c r="J230" s="2021"/>
      <c r="K230" s="2021"/>
      <c r="L230" s="2021"/>
      <c r="M230" s="2022"/>
      <c r="N230" s="2043"/>
      <c r="O230" s="2017"/>
      <c r="P230" s="2018"/>
      <c r="Q230" s="2027"/>
      <c r="R230" s="2017"/>
      <c r="S230" s="2028"/>
      <c r="Y230" s="2500"/>
      <c r="AG230" s="2500"/>
    </row>
    <row r="231" spans="1:33" s="45" customFormat="1" ht="15.75" customHeight="1" thickBot="1">
      <c r="A231" s="2767" t="s">
        <v>235</v>
      </c>
      <c r="B231" s="2768"/>
      <c r="C231" s="2010"/>
      <c r="D231" s="2011"/>
      <c r="E231" s="2029"/>
      <c r="F231" s="2044"/>
      <c r="G231" s="2014">
        <f aca="true" t="shared" si="40" ref="G231:S231">G106+G228</f>
        <v>85.5</v>
      </c>
      <c r="H231" s="2015">
        <f t="shared" si="40"/>
        <v>2565</v>
      </c>
      <c r="I231" s="2015">
        <f t="shared" si="40"/>
        <v>1048</v>
      </c>
      <c r="J231" s="2015">
        <f t="shared" si="40"/>
        <v>567</v>
      </c>
      <c r="K231" s="2015">
        <f t="shared" si="40"/>
        <v>188</v>
      </c>
      <c r="L231" s="2015">
        <f t="shared" si="40"/>
        <v>293</v>
      </c>
      <c r="M231" s="2015">
        <f t="shared" si="40"/>
        <v>1517</v>
      </c>
      <c r="N231" s="2015">
        <f t="shared" si="40"/>
        <v>4</v>
      </c>
      <c r="O231" s="2015">
        <f t="shared" si="40"/>
        <v>17</v>
      </c>
      <c r="P231" s="2015">
        <f t="shared" si="40"/>
        <v>21</v>
      </c>
      <c r="Q231" s="2015">
        <f t="shared" si="40"/>
        <v>22</v>
      </c>
      <c r="R231" s="2015">
        <f t="shared" si="40"/>
        <v>22</v>
      </c>
      <c r="S231" s="2015">
        <f t="shared" si="40"/>
        <v>14</v>
      </c>
      <c r="Y231" s="2500"/>
      <c r="AG231" s="2500"/>
    </row>
    <row r="232" spans="1:33" s="45" customFormat="1" ht="15.75" customHeight="1" thickBot="1">
      <c r="A232" s="2520"/>
      <c r="B232" s="2521"/>
      <c r="C232" s="2522"/>
      <c r="D232" s="2522"/>
      <c r="E232" s="2523"/>
      <c r="F232" s="2523"/>
      <c r="G232" s="2524"/>
      <c r="H232" s="2525"/>
      <c r="I232" s="2525"/>
      <c r="J232" s="2525"/>
      <c r="K232" s="2525"/>
      <c r="L232" s="2525"/>
      <c r="M232" s="2525"/>
      <c r="N232" s="2526"/>
      <c r="O232" s="2526"/>
      <c r="P232" s="2526"/>
      <c r="Q232" s="2526"/>
      <c r="R232" s="2526"/>
      <c r="S232" s="2527"/>
      <c r="Y232" s="2500"/>
      <c r="AG232" s="2500"/>
    </row>
    <row r="233" spans="1:33" s="45" customFormat="1" ht="24" customHeight="1" thickBot="1">
      <c r="A233" s="2769" t="s">
        <v>536</v>
      </c>
      <c r="B233" s="2770"/>
      <c r="C233" s="2770"/>
      <c r="D233" s="2770"/>
      <c r="E233" s="2770"/>
      <c r="F233" s="2770"/>
      <c r="G233" s="2770"/>
      <c r="H233" s="2770"/>
      <c r="I233" s="2770"/>
      <c r="J233" s="2770"/>
      <c r="K233" s="2770"/>
      <c r="L233" s="2770"/>
      <c r="M233" s="2770"/>
      <c r="N233" s="2770"/>
      <c r="O233" s="2770"/>
      <c r="P233" s="2770"/>
      <c r="Q233" s="2770"/>
      <c r="R233" s="2770"/>
      <c r="S233" s="2771"/>
      <c r="Y233" s="2500"/>
      <c r="AG233" s="2500"/>
    </row>
    <row r="234" spans="1:33" s="45" customFormat="1" ht="15.75" customHeight="1">
      <c r="A234" s="2438" t="s">
        <v>414</v>
      </c>
      <c r="B234" s="1659" t="s">
        <v>247</v>
      </c>
      <c r="C234" s="1390"/>
      <c r="D234" s="1391"/>
      <c r="E234" s="893"/>
      <c r="F234" s="1392"/>
      <c r="G234" s="1279">
        <f>SUM(G235:G236)</f>
        <v>4</v>
      </c>
      <c r="H234" s="1661">
        <f aca="true" t="shared" si="41" ref="H234:H257">G234*30</f>
        <v>120</v>
      </c>
      <c r="I234" s="893"/>
      <c r="J234" s="893"/>
      <c r="K234" s="893"/>
      <c r="L234" s="893"/>
      <c r="M234" s="1401"/>
      <c r="N234" s="1395"/>
      <c r="O234" s="1391"/>
      <c r="P234" s="1394"/>
      <c r="Q234" s="1395"/>
      <c r="R234" s="1391"/>
      <c r="S234" s="1394"/>
      <c r="Y234" s="2500"/>
      <c r="AA234" s="14"/>
      <c r="AB234" s="2267">
        <v>1</v>
      </c>
      <c r="AC234" s="2268" t="s">
        <v>500</v>
      </c>
      <c r="AD234" s="2268" t="s">
        <v>501</v>
      </c>
      <c r="AE234" s="2268">
        <v>3</v>
      </c>
      <c r="AF234" s="2268" t="s">
        <v>502</v>
      </c>
      <c r="AG234" s="2571" t="s">
        <v>503</v>
      </c>
    </row>
    <row r="235" spans="1:33" s="45" customFormat="1" ht="15.75" customHeight="1">
      <c r="A235" s="2109"/>
      <c r="B235" s="1659" t="s">
        <v>36</v>
      </c>
      <c r="C235" s="1390"/>
      <c r="D235" s="1391"/>
      <c r="E235" s="893"/>
      <c r="F235" s="1392"/>
      <c r="G235" s="1279">
        <v>1</v>
      </c>
      <c r="H235" s="1404">
        <f t="shared" si="41"/>
        <v>30</v>
      </c>
      <c r="I235" s="1391"/>
      <c r="J235" s="893"/>
      <c r="K235" s="893"/>
      <c r="L235" s="893"/>
      <c r="M235" s="1394"/>
      <c r="N235" s="1395"/>
      <c r="O235" s="1391"/>
      <c r="P235" s="1394"/>
      <c r="Q235" s="1395"/>
      <c r="R235" s="1391"/>
      <c r="S235" s="1394"/>
      <c r="Y235" s="2500"/>
      <c r="AA235" s="2261" t="s">
        <v>518</v>
      </c>
      <c r="AB235" s="2259">
        <f aca="true" t="shared" si="42" ref="AB235:AG235">COUNTIF($C234:$C290,AB$11)</f>
        <v>0</v>
      </c>
      <c r="AC235" s="2259">
        <f t="shared" si="42"/>
        <v>0</v>
      </c>
      <c r="AD235" s="2259">
        <f t="shared" si="42"/>
        <v>0</v>
      </c>
      <c r="AE235" s="2259">
        <f t="shared" si="42"/>
        <v>3</v>
      </c>
      <c r="AF235" s="2259">
        <f t="shared" si="42"/>
        <v>1</v>
      </c>
      <c r="AG235" s="2572">
        <f t="shared" si="42"/>
        <v>3</v>
      </c>
    </row>
    <row r="236" spans="1:33" s="45" customFormat="1" ht="15.75" customHeight="1">
      <c r="A236" s="2109" t="s">
        <v>415</v>
      </c>
      <c r="B236" s="1660" t="s">
        <v>37</v>
      </c>
      <c r="C236" s="1390"/>
      <c r="D236" s="1391" t="s">
        <v>502</v>
      </c>
      <c r="E236" s="893"/>
      <c r="F236" s="1392"/>
      <c r="G236" s="1278">
        <v>3</v>
      </c>
      <c r="H236" s="1398">
        <f t="shared" si="41"/>
        <v>90</v>
      </c>
      <c r="I236" s="893">
        <f>SUM(J236:L236)</f>
        <v>36</v>
      </c>
      <c r="J236" s="893">
        <v>27</v>
      </c>
      <c r="K236" s="893">
        <v>9</v>
      </c>
      <c r="L236" s="893"/>
      <c r="M236" s="1401">
        <f>H236-I236</f>
        <v>54</v>
      </c>
      <c r="N236" s="1395"/>
      <c r="O236" s="1391"/>
      <c r="P236" s="1394"/>
      <c r="Q236" s="1395"/>
      <c r="R236" s="1391">
        <v>4</v>
      </c>
      <c r="S236" s="1394"/>
      <c r="T236" s="45">
        <v>2</v>
      </c>
      <c r="U236" s="25" t="s">
        <v>198</v>
      </c>
      <c r="V236" s="1621">
        <f>SUMIF(T$234:T$278,1,G$234:G$278)</f>
        <v>9</v>
      </c>
      <c r="Y236" s="2500"/>
      <c r="AA236" s="2261" t="s">
        <v>519</v>
      </c>
      <c r="AB236" s="2259">
        <f aca="true" t="shared" si="43" ref="AB236:AG236">COUNTIF($D234:$D290,AB$11)</f>
        <v>0</v>
      </c>
      <c r="AC236" s="2259">
        <f t="shared" si="43"/>
        <v>0</v>
      </c>
      <c r="AD236" s="2259">
        <f t="shared" si="43"/>
        <v>2</v>
      </c>
      <c r="AE236" s="2259">
        <f t="shared" si="43"/>
        <v>3</v>
      </c>
      <c r="AF236" s="2259">
        <f t="shared" si="43"/>
        <v>4</v>
      </c>
      <c r="AG236" s="2572">
        <f t="shared" si="43"/>
        <v>0</v>
      </c>
    </row>
    <row r="237" spans="1:33" s="1396" customFormat="1" ht="15.75" customHeight="1">
      <c r="A237" s="2109" t="s">
        <v>416</v>
      </c>
      <c r="B237" s="1659" t="s">
        <v>254</v>
      </c>
      <c r="C237" s="1395"/>
      <c r="D237" s="1391"/>
      <c r="E237" s="1391"/>
      <c r="F237" s="1397"/>
      <c r="G237" s="1279">
        <f>SUM(G238:G239)</f>
        <v>6</v>
      </c>
      <c r="H237" s="1404">
        <f t="shared" si="41"/>
        <v>180</v>
      </c>
      <c r="I237" s="1391"/>
      <c r="J237" s="1391"/>
      <c r="K237" s="1391"/>
      <c r="L237" s="1391"/>
      <c r="M237" s="1394"/>
      <c r="N237" s="1395"/>
      <c r="O237" s="1391"/>
      <c r="P237" s="1394"/>
      <c r="Q237" s="1395"/>
      <c r="R237" s="1391"/>
      <c r="S237" s="1394"/>
      <c r="U237" s="25" t="s">
        <v>493</v>
      </c>
      <c r="V237" s="1621">
        <f>SUMIF(T$234:T$290,2,G$234:G$278)</f>
        <v>51.5</v>
      </c>
      <c r="Y237" s="2502"/>
      <c r="AA237" s="2262" t="s">
        <v>520</v>
      </c>
      <c r="AB237" s="2259">
        <f aca="true" t="shared" si="44" ref="AB237:AG237">COUNTIF($E234:$E290,AB$11)</f>
        <v>0</v>
      </c>
      <c r="AC237" s="2259">
        <f t="shared" si="44"/>
        <v>0</v>
      </c>
      <c r="AD237" s="2259">
        <f t="shared" si="44"/>
        <v>0</v>
      </c>
      <c r="AE237" s="2259">
        <f t="shared" si="44"/>
        <v>0</v>
      </c>
      <c r="AF237" s="2259">
        <f t="shared" si="44"/>
        <v>0</v>
      </c>
      <c r="AG237" s="2572">
        <f t="shared" si="44"/>
        <v>0</v>
      </c>
    </row>
    <row r="238" spans="1:33" s="1396" customFormat="1" ht="15.75" customHeight="1">
      <c r="A238" s="2109"/>
      <c r="B238" s="1659" t="s">
        <v>36</v>
      </c>
      <c r="C238" s="1395"/>
      <c r="D238" s="1391"/>
      <c r="E238" s="1391"/>
      <c r="F238" s="1397"/>
      <c r="G238" s="1279">
        <v>2.5</v>
      </c>
      <c r="H238" s="1404">
        <f t="shared" si="41"/>
        <v>75</v>
      </c>
      <c r="I238" s="1391"/>
      <c r="J238" s="1391"/>
      <c r="K238" s="1391"/>
      <c r="L238" s="1391"/>
      <c r="M238" s="1394"/>
      <c r="N238" s="1395"/>
      <c r="O238" s="1391"/>
      <c r="P238" s="1394"/>
      <c r="Q238" s="1395"/>
      <c r="R238" s="1391"/>
      <c r="S238" s="1394"/>
      <c r="V238" s="1636">
        <f>SUM(V236:V237)</f>
        <v>60.5</v>
      </c>
      <c r="Y238" s="2502"/>
      <c r="AA238" s="2262" t="s">
        <v>521</v>
      </c>
      <c r="AB238" s="2259">
        <f aca="true" t="shared" si="45" ref="AB238:AG238">COUNTIF($F234:$F290,AB$11)</f>
        <v>0</v>
      </c>
      <c r="AC238" s="2259">
        <f t="shared" si="45"/>
        <v>0</v>
      </c>
      <c r="AD238" s="2259">
        <f t="shared" si="45"/>
        <v>0</v>
      </c>
      <c r="AE238" s="2259">
        <f t="shared" si="45"/>
        <v>1</v>
      </c>
      <c r="AF238" s="2259">
        <f t="shared" si="45"/>
        <v>1</v>
      </c>
      <c r="AG238" s="2572">
        <f t="shared" si="45"/>
        <v>1</v>
      </c>
    </row>
    <row r="239" spans="1:33" s="1396" customFormat="1" ht="15.75" customHeight="1">
      <c r="A239" s="2109" t="s">
        <v>417</v>
      </c>
      <c r="B239" s="1660" t="s">
        <v>37</v>
      </c>
      <c r="C239" s="1395" t="s">
        <v>503</v>
      </c>
      <c r="D239" s="1391"/>
      <c r="E239" s="1391"/>
      <c r="F239" s="1397"/>
      <c r="G239" s="1278">
        <v>3.5</v>
      </c>
      <c r="H239" s="1398">
        <f t="shared" si="41"/>
        <v>105</v>
      </c>
      <c r="I239" s="893">
        <v>40</v>
      </c>
      <c r="J239" s="893">
        <v>32</v>
      </c>
      <c r="K239" s="893">
        <v>8</v>
      </c>
      <c r="L239" s="893"/>
      <c r="M239" s="1401">
        <v>65</v>
      </c>
      <c r="N239" s="1395"/>
      <c r="O239" s="1391"/>
      <c r="P239" s="1394"/>
      <c r="Q239" s="1395"/>
      <c r="R239" s="1391"/>
      <c r="S239" s="1394">
        <v>5</v>
      </c>
      <c r="T239" s="1396">
        <v>2</v>
      </c>
      <c r="Y239" s="2502"/>
      <c r="AG239" s="2502"/>
    </row>
    <row r="240" spans="1:33" s="45" customFormat="1" ht="15.75" customHeight="1">
      <c r="A240" s="2109" t="s">
        <v>418</v>
      </c>
      <c r="B240" s="1659" t="s">
        <v>255</v>
      </c>
      <c r="C240" s="1395"/>
      <c r="D240" s="1391"/>
      <c r="E240" s="1391"/>
      <c r="F240" s="1397"/>
      <c r="G240" s="1279">
        <v>9</v>
      </c>
      <c r="H240" s="1404">
        <f t="shared" si="41"/>
        <v>270</v>
      </c>
      <c r="I240" s="1391"/>
      <c r="J240" s="893"/>
      <c r="K240" s="893"/>
      <c r="L240" s="893"/>
      <c r="M240" s="1394"/>
      <c r="N240" s="1395"/>
      <c r="O240" s="1391"/>
      <c r="P240" s="1394"/>
      <c r="Q240" s="1395"/>
      <c r="R240" s="1391"/>
      <c r="S240" s="1394"/>
      <c r="Y240" s="2500"/>
      <c r="AG240" s="2500"/>
    </row>
    <row r="241" spans="1:33" s="45" customFormat="1" ht="15.75" customHeight="1">
      <c r="A241" s="2109"/>
      <c r="B241" s="1659" t="s">
        <v>36</v>
      </c>
      <c r="C241" s="1395"/>
      <c r="D241" s="1391"/>
      <c r="E241" s="1391"/>
      <c r="F241" s="1397"/>
      <c r="G241" s="1279">
        <v>3</v>
      </c>
      <c r="H241" s="1404">
        <f t="shared" si="41"/>
        <v>90</v>
      </c>
      <c r="I241" s="1391"/>
      <c r="J241" s="893"/>
      <c r="K241" s="893"/>
      <c r="L241" s="893"/>
      <c r="M241" s="1394"/>
      <c r="N241" s="1395"/>
      <c r="O241" s="1391"/>
      <c r="P241" s="1394"/>
      <c r="Q241" s="1395"/>
      <c r="R241" s="1391"/>
      <c r="S241" s="1394"/>
      <c r="Y241" s="2500"/>
      <c r="AG241" s="2500"/>
    </row>
    <row r="242" spans="1:33" s="45" customFormat="1" ht="15.75" customHeight="1">
      <c r="A242" s="2109"/>
      <c r="B242" s="1660" t="s">
        <v>37</v>
      </c>
      <c r="C242" s="1395"/>
      <c r="D242" s="1391"/>
      <c r="E242" s="1391"/>
      <c r="F242" s="1397"/>
      <c r="G242" s="1278">
        <f>SUM(G243:G244)</f>
        <v>6</v>
      </c>
      <c r="H242" s="1398">
        <f t="shared" si="41"/>
        <v>180</v>
      </c>
      <c r="I242" s="893">
        <f>SUM(I243:I244)</f>
        <v>67</v>
      </c>
      <c r="J242" s="893">
        <f>SUM(J243:J244)</f>
        <v>51</v>
      </c>
      <c r="K242" s="893">
        <f>SUM(K243:K244)</f>
        <v>8</v>
      </c>
      <c r="L242" s="893">
        <f>SUM(L243:L244)</f>
        <v>8</v>
      </c>
      <c r="M242" s="1401">
        <f>SUM(M243:M244)</f>
        <v>113</v>
      </c>
      <c r="N242" s="1395"/>
      <c r="O242" s="1391"/>
      <c r="P242" s="1394"/>
      <c r="Q242" s="1395"/>
      <c r="R242" s="1391"/>
      <c r="S242" s="1394"/>
      <c r="Y242" s="2500"/>
      <c r="AG242" s="2500"/>
    </row>
    <row r="243" spans="1:33" s="45" customFormat="1" ht="15.75" customHeight="1">
      <c r="A243" s="2109" t="s">
        <v>419</v>
      </c>
      <c r="B243" s="1660" t="s">
        <v>256</v>
      </c>
      <c r="C243" s="1395"/>
      <c r="D243" s="1391"/>
      <c r="E243" s="1391"/>
      <c r="F243" s="1397"/>
      <c r="G243" s="1278">
        <v>2.5</v>
      </c>
      <c r="H243" s="1398">
        <f t="shared" si="41"/>
        <v>75</v>
      </c>
      <c r="I243" s="893">
        <f>SUM(J243:L243)</f>
        <v>27</v>
      </c>
      <c r="J243" s="893">
        <v>27</v>
      </c>
      <c r="K243" s="893"/>
      <c r="L243" s="893"/>
      <c r="M243" s="1401">
        <f>H243-I243</f>
        <v>48</v>
      </c>
      <c r="N243" s="1395"/>
      <c r="O243" s="1391"/>
      <c r="P243" s="1394"/>
      <c r="Q243" s="1395"/>
      <c r="R243" s="1391">
        <v>3</v>
      </c>
      <c r="S243" s="1394"/>
      <c r="T243" s="45">
        <v>2</v>
      </c>
      <c r="Y243" s="2500"/>
      <c r="AG243" s="2500"/>
    </row>
    <row r="244" spans="1:33" s="45" customFormat="1" ht="15.75" customHeight="1">
      <c r="A244" s="2109" t="s">
        <v>420</v>
      </c>
      <c r="B244" s="1660" t="s">
        <v>256</v>
      </c>
      <c r="C244" s="1395" t="s">
        <v>503</v>
      </c>
      <c r="D244" s="1391"/>
      <c r="E244" s="1391"/>
      <c r="F244" s="1397"/>
      <c r="G244" s="1278">
        <v>3.5</v>
      </c>
      <c r="H244" s="1398">
        <f t="shared" si="41"/>
        <v>105</v>
      </c>
      <c r="I244" s="893">
        <f>SUM(J244:L244)</f>
        <v>40</v>
      </c>
      <c r="J244" s="893">
        <v>24</v>
      </c>
      <c r="K244" s="893">
        <v>8</v>
      </c>
      <c r="L244" s="893">
        <v>8</v>
      </c>
      <c r="M244" s="1401">
        <f>H244-I244</f>
        <v>65</v>
      </c>
      <c r="N244" s="1395"/>
      <c r="O244" s="1391"/>
      <c r="P244" s="1394"/>
      <c r="Q244" s="1395"/>
      <c r="R244" s="1391"/>
      <c r="S244" s="1394">
        <v>5</v>
      </c>
      <c r="T244" s="45">
        <v>2</v>
      </c>
      <c r="Y244" s="2500"/>
      <c r="AG244" s="2500"/>
    </row>
    <row r="245" spans="1:33" s="1396" customFormat="1" ht="18.75" customHeight="1">
      <c r="A245" s="2109" t="s">
        <v>421</v>
      </c>
      <c r="B245" s="1678" t="s">
        <v>530</v>
      </c>
      <c r="C245" s="1395"/>
      <c r="D245" s="1391"/>
      <c r="E245" s="1391"/>
      <c r="F245" s="1397"/>
      <c r="G245" s="1279">
        <f>SUM(G246:G247)</f>
        <v>3</v>
      </c>
      <c r="H245" s="1404">
        <f t="shared" si="41"/>
        <v>90</v>
      </c>
      <c r="I245" s="1391"/>
      <c r="J245" s="893"/>
      <c r="K245" s="893"/>
      <c r="L245" s="893"/>
      <c r="M245" s="1394"/>
      <c r="N245" s="1395"/>
      <c r="O245" s="1391"/>
      <c r="P245" s="1394"/>
      <c r="Q245" s="1395"/>
      <c r="R245" s="1391"/>
      <c r="S245" s="1394"/>
      <c r="Y245" s="2502"/>
      <c r="AG245" s="2502"/>
    </row>
    <row r="246" spans="1:33" s="1396" customFormat="1" ht="15.75" customHeight="1">
      <c r="A246" s="2109"/>
      <c r="B246" s="1659" t="s">
        <v>36</v>
      </c>
      <c r="C246" s="1395"/>
      <c r="D246" s="1391"/>
      <c r="E246" s="1391"/>
      <c r="F246" s="1397"/>
      <c r="G246" s="1279">
        <v>1</v>
      </c>
      <c r="H246" s="1404">
        <f t="shared" si="41"/>
        <v>30</v>
      </c>
      <c r="I246" s="1391"/>
      <c r="J246" s="893"/>
      <c r="K246" s="893"/>
      <c r="L246" s="893"/>
      <c r="M246" s="1394"/>
      <c r="N246" s="1395"/>
      <c r="O246" s="1391"/>
      <c r="P246" s="1394"/>
      <c r="Q246" s="1395"/>
      <c r="R246" s="1391"/>
      <c r="S246" s="1394"/>
      <c r="Y246" s="2502"/>
      <c r="AG246" s="2502"/>
    </row>
    <row r="247" spans="1:33" s="1396" customFormat="1" ht="15.75" customHeight="1">
      <c r="A247" s="2109" t="s">
        <v>422</v>
      </c>
      <c r="B247" s="1660" t="s">
        <v>37</v>
      </c>
      <c r="C247" s="1395" t="s">
        <v>503</v>
      </c>
      <c r="D247" s="1391"/>
      <c r="E247" s="1391"/>
      <c r="F247" s="1397"/>
      <c r="G247" s="1278">
        <v>2</v>
      </c>
      <c r="H247" s="1398">
        <f t="shared" si="41"/>
        <v>60</v>
      </c>
      <c r="I247" s="893">
        <f>SUM(J247:L247)</f>
        <v>24</v>
      </c>
      <c r="J247" s="893">
        <v>16</v>
      </c>
      <c r="K247" s="893"/>
      <c r="L247" s="893">
        <v>8</v>
      </c>
      <c r="M247" s="1401">
        <f>H247-I247</f>
        <v>36</v>
      </c>
      <c r="N247" s="1395"/>
      <c r="O247" s="1391"/>
      <c r="P247" s="1394"/>
      <c r="Q247" s="1395"/>
      <c r="R247" s="1391"/>
      <c r="S247" s="1394">
        <v>3</v>
      </c>
      <c r="T247" s="1396">
        <v>2</v>
      </c>
      <c r="Y247" s="2502"/>
      <c r="AG247" s="2502"/>
    </row>
    <row r="248" spans="1:33" s="1420" customFormat="1" ht="15.75" customHeight="1">
      <c r="A248" s="2109" t="s">
        <v>454</v>
      </c>
      <c r="B248" s="1679" t="s">
        <v>455</v>
      </c>
      <c r="C248" s="1400"/>
      <c r="D248" s="1391" t="s">
        <v>502</v>
      </c>
      <c r="E248" s="1488"/>
      <c r="F248" s="1680"/>
      <c r="G248" s="1681">
        <v>3</v>
      </c>
      <c r="H248" s="1682">
        <f t="shared" si="41"/>
        <v>90</v>
      </c>
      <c r="I248" s="893">
        <f>SUM(J248:L248)</f>
        <v>30</v>
      </c>
      <c r="J248" s="893">
        <v>20</v>
      </c>
      <c r="K248" s="893"/>
      <c r="L248" s="893">
        <v>10</v>
      </c>
      <c r="M248" s="1401">
        <f>H248-I248</f>
        <v>60</v>
      </c>
      <c r="N248" s="1493"/>
      <c r="O248" s="1488"/>
      <c r="P248" s="1492"/>
      <c r="Q248" s="1493"/>
      <c r="R248" s="1488">
        <v>3</v>
      </c>
      <c r="S248" s="1492"/>
      <c r="T248" s="1420">
        <v>2</v>
      </c>
      <c r="Y248" s="2509"/>
      <c r="AG248" s="2509"/>
    </row>
    <row r="249" spans="1:33" s="45" customFormat="1" ht="15.75" customHeight="1">
      <c r="A249" s="2109" t="s">
        <v>423</v>
      </c>
      <c r="B249" s="1678" t="s">
        <v>267</v>
      </c>
      <c r="C249" s="1395"/>
      <c r="D249" s="1391"/>
      <c r="E249" s="1489"/>
      <c r="F249" s="1490"/>
      <c r="G249" s="1280">
        <f>SUM(G250:G251)</f>
        <v>8.5</v>
      </c>
      <c r="H249" s="1404">
        <f t="shared" si="41"/>
        <v>255</v>
      </c>
      <c r="I249" s="1391"/>
      <c r="J249" s="893"/>
      <c r="K249" s="893"/>
      <c r="L249" s="893"/>
      <c r="M249" s="1394"/>
      <c r="N249" s="1493"/>
      <c r="O249" s="1488"/>
      <c r="P249" s="1492"/>
      <c r="Q249" s="1493"/>
      <c r="R249" s="1488"/>
      <c r="S249" s="1492"/>
      <c r="Y249" s="2500"/>
      <c r="AG249" s="2500"/>
    </row>
    <row r="250" spans="1:33" s="45" customFormat="1" ht="15.75" customHeight="1">
      <c r="A250" s="2109"/>
      <c r="B250" s="1659" t="s">
        <v>36</v>
      </c>
      <c r="C250" s="1395"/>
      <c r="D250" s="1391"/>
      <c r="E250" s="1489"/>
      <c r="F250" s="1490"/>
      <c r="G250" s="1280">
        <v>3.5</v>
      </c>
      <c r="H250" s="1404">
        <f t="shared" si="41"/>
        <v>105</v>
      </c>
      <c r="I250" s="1391"/>
      <c r="J250" s="893"/>
      <c r="K250" s="893"/>
      <c r="L250" s="893"/>
      <c r="M250" s="1394"/>
      <c r="N250" s="1493"/>
      <c r="O250" s="1488"/>
      <c r="P250" s="1492"/>
      <c r="Q250" s="1493"/>
      <c r="R250" s="1488"/>
      <c r="S250" s="1492"/>
      <c r="Y250" s="2500"/>
      <c r="AG250" s="2500"/>
    </row>
    <row r="251" spans="1:33" s="45" customFormat="1" ht="15.75" customHeight="1">
      <c r="A251" s="2109"/>
      <c r="B251" s="1660" t="s">
        <v>37</v>
      </c>
      <c r="C251" s="1395"/>
      <c r="D251" s="1391"/>
      <c r="E251" s="1489"/>
      <c r="F251" s="1490"/>
      <c r="G251" s="1719">
        <v>5</v>
      </c>
      <c r="H251" s="1398">
        <f t="shared" si="41"/>
        <v>150</v>
      </c>
      <c r="I251" s="893">
        <f>SUM(I252:I254)</f>
        <v>62</v>
      </c>
      <c r="J251" s="893">
        <f>SUM(J252:J254)</f>
        <v>30</v>
      </c>
      <c r="K251" s="893">
        <f>SUM(K252:K254)</f>
        <v>8</v>
      </c>
      <c r="L251" s="893">
        <f>SUM(L252:L254)</f>
        <v>24</v>
      </c>
      <c r="M251" s="893">
        <f>SUM(M252:M254)</f>
        <v>88</v>
      </c>
      <c r="N251" s="1400"/>
      <c r="O251" s="1488"/>
      <c r="P251" s="1492"/>
      <c r="Q251" s="1493"/>
      <c r="R251" s="1488"/>
      <c r="S251" s="1492"/>
      <c r="Y251" s="2500"/>
      <c r="AG251" s="2500"/>
    </row>
    <row r="252" spans="1:33" s="45" customFormat="1" ht="15.75" customHeight="1">
      <c r="A252" s="2109" t="s">
        <v>456</v>
      </c>
      <c r="B252" s="2045" t="s">
        <v>267</v>
      </c>
      <c r="C252" s="1395">
        <v>3</v>
      </c>
      <c r="D252" s="1391"/>
      <c r="E252" s="1489"/>
      <c r="F252" s="1490"/>
      <c r="G252" s="1719">
        <v>4</v>
      </c>
      <c r="H252" s="1398">
        <f t="shared" si="41"/>
        <v>120</v>
      </c>
      <c r="I252" s="893">
        <f>SUM(J252:L252)</f>
        <v>45</v>
      </c>
      <c r="J252" s="893">
        <v>30</v>
      </c>
      <c r="K252" s="893">
        <v>8</v>
      </c>
      <c r="L252" s="893">
        <v>7</v>
      </c>
      <c r="M252" s="1401">
        <f>H252-I252</f>
        <v>75</v>
      </c>
      <c r="N252" s="1493"/>
      <c r="O252" s="1488"/>
      <c r="P252" s="1492"/>
      <c r="Q252" s="1493">
        <v>3</v>
      </c>
      <c r="R252" s="1488"/>
      <c r="S252" s="1492"/>
      <c r="T252" s="45">
        <v>2</v>
      </c>
      <c r="Y252" s="2500"/>
      <c r="AG252" s="2500"/>
    </row>
    <row r="253" spans="1:33" s="45" customFormat="1" ht="15.75" customHeight="1">
      <c r="A253" s="2109" t="s">
        <v>457</v>
      </c>
      <c r="B253" s="2045" t="s">
        <v>268</v>
      </c>
      <c r="C253" s="1395"/>
      <c r="D253" s="1391"/>
      <c r="E253" s="1489"/>
      <c r="F253" s="1490"/>
      <c r="G253" s="1719">
        <v>0.5</v>
      </c>
      <c r="H253" s="1398">
        <f t="shared" si="41"/>
        <v>15</v>
      </c>
      <c r="I253" s="893">
        <f>SUM(J253:L253)</f>
        <v>9</v>
      </c>
      <c r="J253" s="893"/>
      <c r="K253" s="893"/>
      <c r="L253" s="893">
        <v>9</v>
      </c>
      <c r="M253" s="1401">
        <f>H253-I253</f>
        <v>6</v>
      </c>
      <c r="N253" s="1493"/>
      <c r="O253" s="1488"/>
      <c r="P253" s="1492"/>
      <c r="Q253" s="1493"/>
      <c r="R253" s="1488">
        <v>1</v>
      </c>
      <c r="S253" s="1492"/>
      <c r="T253" s="45">
        <v>2</v>
      </c>
      <c r="Y253" s="2500"/>
      <c r="AG253" s="2500"/>
    </row>
    <row r="254" spans="1:33" s="45" customFormat="1" ht="15.75" customHeight="1">
      <c r="A254" s="2109" t="s">
        <v>458</v>
      </c>
      <c r="B254" s="2045" t="s">
        <v>268</v>
      </c>
      <c r="C254" s="1395"/>
      <c r="D254" s="1391"/>
      <c r="E254" s="1489"/>
      <c r="F254" s="2046" t="s">
        <v>503</v>
      </c>
      <c r="G254" s="1719">
        <v>0.5</v>
      </c>
      <c r="H254" s="1398">
        <f t="shared" si="41"/>
        <v>15</v>
      </c>
      <c r="I254" s="893">
        <f>SUM(J254:L254)</f>
        <v>8</v>
      </c>
      <c r="J254" s="893"/>
      <c r="K254" s="893"/>
      <c r="L254" s="893">
        <v>8</v>
      </c>
      <c r="M254" s="1401">
        <f>H254-I254</f>
        <v>7</v>
      </c>
      <c r="N254" s="1493"/>
      <c r="O254" s="1488"/>
      <c r="P254" s="1492"/>
      <c r="Q254" s="1493"/>
      <c r="R254" s="1488"/>
      <c r="S254" s="1492">
        <v>1</v>
      </c>
      <c r="T254" s="45">
        <v>2</v>
      </c>
      <c r="Y254" s="2500"/>
      <c r="AG254" s="2500"/>
    </row>
    <row r="255" spans="1:33" s="1396" customFormat="1" ht="15.75" customHeight="1">
      <c r="A255" s="2109" t="s">
        <v>424</v>
      </c>
      <c r="B255" s="1659" t="s">
        <v>259</v>
      </c>
      <c r="C255" s="1390"/>
      <c r="D255" s="1391"/>
      <c r="E255" s="893"/>
      <c r="F255" s="1392"/>
      <c r="G255" s="1279">
        <f>SUM(G256:G257)</f>
        <v>12.5</v>
      </c>
      <c r="H255" s="1661">
        <f t="shared" si="41"/>
        <v>375</v>
      </c>
      <c r="I255" s="1391"/>
      <c r="J255" s="893"/>
      <c r="K255" s="893"/>
      <c r="L255" s="893"/>
      <c r="M255" s="1394"/>
      <c r="N255" s="1395"/>
      <c r="O255" s="1391"/>
      <c r="P255" s="1394"/>
      <c r="Q255" s="1395"/>
      <c r="R255" s="1391"/>
      <c r="S255" s="1394"/>
      <c r="Y255" s="2502"/>
      <c r="AG255" s="2502"/>
    </row>
    <row r="256" spans="1:33" s="1396" customFormat="1" ht="15.75" customHeight="1">
      <c r="A256" s="2109"/>
      <c r="B256" s="1659" t="s">
        <v>36</v>
      </c>
      <c r="C256" s="1390"/>
      <c r="D256" s="1391"/>
      <c r="E256" s="893"/>
      <c r="F256" s="1392"/>
      <c r="G256" s="1279">
        <v>2</v>
      </c>
      <c r="H256" s="1661">
        <f t="shared" si="41"/>
        <v>60</v>
      </c>
      <c r="I256" s="1391"/>
      <c r="J256" s="893"/>
      <c r="K256" s="893"/>
      <c r="L256" s="893"/>
      <c r="M256" s="1394"/>
      <c r="N256" s="1395"/>
      <c r="O256" s="1391"/>
      <c r="P256" s="1394"/>
      <c r="Q256" s="1395"/>
      <c r="R256" s="1391"/>
      <c r="S256" s="1394"/>
      <c r="Y256" s="2502"/>
      <c r="AG256" s="2502"/>
    </row>
    <row r="257" spans="1:33" s="1396" customFormat="1" ht="15.75" customHeight="1">
      <c r="A257" s="2109"/>
      <c r="B257" s="1660" t="s">
        <v>37</v>
      </c>
      <c r="C257" s="1395"/>
      <c r="D257" s="1391"/>
      <c r="E257" s="1391"/>
      <c r="F257" s="1397"/>
      <c r="G257" s="1278">
        <f>G258+G259+G260+G261</f>
        <v>10.5</v>
      </c>
      <c r="H257" s="1398">
        <f t="shared" si="41"/>
        <v>315</v>
      </c>
      <c r="I257" s="893">
        <f>SUM(I258:I261)</f>
        <v>123</v>
      </c>
      <c r="J257" s="893">
        <f>SUM(J258:J261)</f>
        <v>84</v>
      </c>
      <c r="K257" s="893">
        <f>SUM(K258:K261)</f>
        <v>17</v>
      </c>
      <c r="L257" s="893">
        <f>SUM(L258:L261)</f>
        <v>22</v>
      </c>
      <c r="M257" s="1399">
        <f>SUM(M258:M261)</f>
        <v>192</v>
      </c>
      <c r="N257" s="1400"/>
      <c r="O257" s="1391"/>
      <c r="P257" s="1394"/>
      <c r="Q257" s="1395"/>
      <c r="R257" s="1391"/>
      <c r="S257" s="1394"/>
      <c r="Y257" s="2502"/>
      <c r="AG257" s="2502"/>
    </row>
    <row r="258" spans="1:33" s="1396" customFormat="1" ht="15.75" customHeight="1">
      <c r="A258" s="2109" t="s">
        <v>425</v>
      </c>
      <c r="B258" s="1660" t="s">
        <v>259</v>
      </c>
      <c r="C258" s="1395"/>
      <c r="D258" s="1391"/>
      <c r="E258" s="1391"/>
      <c r="F258" s="1397"/>
      <c r="G258" s="1278">
        <v>2</v>
      </c>
      <c r="H258" s="1398">
        <f>G258*30</f>
        <v>60</v>
      </c>
      <c r="I258" s="893">
        <f>SUM(J258:L258)</f>
        <v>27</v>
      </c>
      <c r="J258" s="893">
        <v>27</v>
      </c>
      <c r="K258" s="893"/>
      <c r="L258" s="893"/>
      <c r="M258" s="1401">
        <f>H258-I258</f>
        <v>33</v>
      </c>
      <c r="N258" s="1395"/>
      <c r="O258" s="1391">
        <v>3</v>
      </c>
      <c r="P258" s="1394"/>
      <c r="Q258" s="1395"/>
      <c r="R258" s="1391"/>
      <c r="S258" s="1394"/>
      <c r="T258" s="1396">
        <v>1</v>
      </c>
      <c r="Y258" s="2502"/>
      <c r="AG258" s="2502"/>
    </row>
    <row r="259" spans="1:33" s="1396" customFormat="1" ht="15.75" customHeight="1">
      <c r="A259" s="2109" t="s">
        <v>426</v>
      </c>
      <c r="B259" s="1660" t="s">
        <v>259</v>
      </c>
      <c r="C259" s="1395"/>
      <c r="D259" s="1391" t="s">
        <v>501</v>
      </c>
      <c r="E259" s="1391"/>
      <c r="F259" s="1397"/>
      <c r="G259" s="1278">
        <v>3</v>
      </c>
      <c r="H259" s="1398">
        <f aca="true" t="shared" si="46" ref="H259:H278">G259*30</f>
        <v>90</v>
      </c>
      <c r="I259" s="893">
        <f>SUM(J259:L259)</f>
        <v>36</v>
      </c>
      <c r="J259" s="893">
        <v>27</v>
      </c>
      <c r="K259" s="893">
        <v>9</v>
      </c>
      <c r="L259" s="893"/>
      <c r="M259" s="1401">
        <f>H259-I259</f>
        <v>54</v>
      </c>
      <c r="N259" s="1395"/>
      <c r="O259" s="1391"/>
      <c r="P259" s="1394">
        <v>4</v>
      </c>
      <c r="Q259" s="1395"/>
      <c r="R259" s="1391"/>
      <c r="S259" s="1394"/>
      <c r="T259" s="1396">
        <v>1</v>
      </c>
      <c r="Y259" s="2502"/>
      <c r="AG259" s="2502"/>
    </row>
    <row r="260" spans="1:33" s="1396" customFormat="1" ht="15.75" customHeight="1">
      <c r="A260" s="2109" t="s">
        <v>427</v>
      </c>
      <c r="B260" s="1660" t="s">
        <v>259</v>
      </c>
      <c r="C260" s="1395">
        <v>3</v>
      </c>
      <c r="D260" s="1391"/>
      <c r="E260" s="1391"/>
      <c r="F260" s="1397"/>
      <c r="G260" s="1278">
        <v>4</v>
      </c>
      <c r="H260" s="1398">
        <f t="shared" si="46"/>
        <v>120</v>
      </c>
      <c r="I260" s="893">
        <f>SUM(J260:L260)</f>
        <v>45</v>
      </c>
      <c r="J260" s="893">
        <v>30</v>
      </c>
      <c r="K260" s="893">
        <v>8</v>
      </c>
      <c r="L260" s="893">
        <v>7</v>
      </c>
      <c r="M260" s="1401">
        <f>H260-I260</f>
        <v>75</v>
      </c>
      <c r="N260" s="1395"/>
      <c r="O260" s="1391"/>
      <c r="P260" s="1394"/>
      <c r="Q260" s="1395">
        <v>3</v>
      </c>
      <c r="R260" s="1391"/>
      <c r="S260" s="1394"/>
      <c r="T260" s="1396">
        <v>2</v>
      </c>
      <c r="Y260" s="2502"/>
      <c r="AG260" s="2502"/>
    </row>
    <row r="261" spans="1:33" s="1396" customFormat="1" ht="15.75" customHeight="1">
      <c r="A261" s="2109" t="s">
        <v>459</v>
      </c>
      <c r="B261" s="1660" t="s">
        <v>260</v>
      </c>
      <c r="C261" s="1395"/>
      <c r="D261" s="1391"/>
      <c r="E261" s="1391"/>
      <c r="F261" s="1402">
        <v>3</v>
      </c>
      <c r="G261" s="1278">
        <v>1.5</v>
      </c>
      <c r="H261" s="1398">
        <f t="shared" si="46"/>
        <v>45</v>
      </c>
      <c r="I261" s="893">
        <f>SUM(J261:L261)</f>
        <v>15</v>
      </c>
      <c r="J261" s="893"/>
      <c r="K261" s="893"/>
      <c r="L261" s="893">
        <v>15</v>
      </c>
      <c r="M261" s="1401">
        <f>H261-I261</f>
        <v>30</v>
      </c>
      <c r="N261" s="1395"/>
      <c r="O261" s="1391"/>
      <c r="P261" s="1394"/>
      <c r="Q261" s="1395">
        <v>1</v>
      </c>
      <c r="R261" s="1391"/>
      <c r="S261" s="1394"/>
      <c r="T261" s="1396">
        <v>2</v>
      </c>
      <c r="Y261" s="2502"/>
      <c r="AG261" s="2502"/>
    </row>
    <row r="262" spans="1:33" s="1396" customFormat="1" ht="15.75" customHeight="1">
      <c r="A262" s="2109" t="s">
        <v>428</v>
      </c>
      <c r="B262" s="1683" t="s">
        <v>262</v>
      </c>
      <c r="C262" s="1390"/>
      <c r="D262" s="1391"/>
      <c r="E262" s="893"/>
      <c r="F262" s="1392"/>
      <c r="G262" s="1279">
        <f>SUM(G263:G264)</f>
        <v>12</v>
      </c>
      <c r="H262" s="1404">
        <f t="shared" si="46"/>
        <v>360</v>
      </c>
      <c r="I262" s="1391"/>
      <c r="J262" s="893"/>
      <c r="K262" s="893"/>
      <c r="L262" s="893"/>
      <c r="M262" s="1394"/>
      <c r="N262" s="1395"/>
      <c r="O262" s="1391"/>
      <c r="P262" s="1394"/>
      <c r="Q262" s="1395"/>
      <c r="R262" s="1391"/>
      <c r="S262" s="1394"/>
      <c r="Y262" s="2502"/>
      <c r="AG262" s="2502"/>
    </row>
    <row r="263" spans="1:33" s="1396" customFormat="1" ht="15.75" customHeight="1">
      <c r="A263" s="2109"/>
      <c r="B263" s="1659" t="s">
        <v>36</v>
      </c>
      <c r="C263" s="1390"/>
      <c r="D263" s="1391"/>
      <c r="E263" s="893"/>
      <c r="F263" s="1392"/>
      <c r="G263" s="1279">
        <v>4.5</v>
      </c>
      <c r="H263" s="1404">
        <f t="shared" si="46"/>
        <v>135</v>
      </c>
      <c r="I263" s="1391"/>
      <c r="J263" s="893"/>
      <c r="K263" s="893"/>
      <c r="L263" s="893"/>
      <c r="M263" s="1394"/>
      <c r="N263" s="1395"/>
      <c r="O263" s="1391"/>
      <c r="P263" s="1394"/>
      <c r="Q263" s="1395"/>
      <c r="R263" s="1391"/>
      <c r="S263" s="1394"/>
      <c r="Y263" s="2502"/>
      <c r="AG263" s="2502"/>
    </row>
    <row r="264" spans="1:33" s="1396" customFormat="1" ht="15.75" customHeight="1">
      <c r="A264" s="2109"/>
      <c r="B264" s="1660" t="s">
        <v>37</v>
      </c>
      <c r="C264" s="1395"/>
      <c r="D264" s="1391"/>
      <c r="E264" s="1391"/>
      <c r="F264" s="1397"/>
      <c r="G264" s="1278">
        <v>7.5</v>
      </c>
      <c r="H264" s="1398">
        <f t="shared" si="46"/>
        <v>225</v>
      </c>
      <c r="I264" s="893">
        <f>SUM(I265:I267)</f>
        <v>88</v>
      </c>
      <c r="J264" s="893">
        <f>SUM(J265:J267)</f>
        <v>54</v>
      </c>
      <c r="K264" s="893">
        <f>SUM(K265:K267)</f>
        <v>17</v>
      </c>
      <c r="L264" s="893">
        <f>SUM(L265:L267)</f>
        <v>17</v>
      </c>
      <c r="M264" s="1401">
        <f>H264-I264</f>
        <v>137</v>
      </c>
      <c r="N264" s="1395"/>
      <c r="O264" s="1391"/>
      <c r="P264" s="1394"/>
      <c r="Q264" s="1395"/>
      <c r="R264" s="1391"/>
      <c r="S264" s="1394"/>
      <c r="Y264" s="2502"/>
      <c r="AG264" s="2502"/>
    </row>
    <row r="265" spans="1:33" s="1396" customFormat="1" ht="26.25" customHeight="1">
      <c r="A265" s="2109" t="s">
        <v>429</v>
      </c>
      <c r="B265" s="1660" t="s">
        <v>262</v>
      </c>
      <c r="C265" s="1395"/>
      <c r="D265" s="1391"/>
      <c r="E265" s="1391"/>
      <c r="F265" s="1397"/>
      <c r="G265" s="1278">
        <v>5</v>
      </c>
      <c r="H265" s="1398">
        <f t="shared" si="46"/>
        <v>150</v>
      </c>
      <c r="I265" s="893">
        <f>SUM(J265:L265)</f>
        <v>60</v>
      </c>
      <c r="J265" s="893">
        <v>45</v>
      </c>
      <c r="K265" s="893">
        <v>8</v>
      </c>
      <c r="L265" s="893">
        <v>7</v>
      </c>
      <c r="M265" s="1401">
        <f>H265-I265</f>
        <v>90</v>
      </c>
      <c r="N265" s="1395"/>
      <c r="O265" s="1391"/>
      <c r="P265" s="1394"/>
      <c r="Q265" s="1395">
        <v>4</v>
      </c>
      <c r="R265" s="1391"/>
      <c r="S265" s="1394"/>
      <c r="T265" s="1396">
        <v>2</v>
      </c>
      <c r="Y265" s="2502"/>
      <c r="AG265" s="2502"/>
    </row>
    <row r="266" spans="1:33" s="1396" customFormat="1" ht="36" customHeight="1">
      <c r="A266" s="2109" t="s">
        <v>460</v>
      </c>
      <c r="B266" s="1660" t="s">
        <v>262</v>
      </c>
      <c r="C266" s="1395" t="s">
        <v>502</v>
      </c>
      <c r="D266" s="1391"/>
      <c r="E266" s="1391"/>
      <c r="F266" s="1397"/>
      <c r="G266" s="1278">
        <v>1.5</v>
      </c>
      <c r="H266" s="1398">
        <f t="shared" si="46"/>
        <v>45</v>
      </c>
      <c r="I266" s="893">
        <f>SUM(J266:L266)</f>
        <v>18</v>
      </c>
      <c r="J266" s="893">
        <v>9</v>
      </c>
      <c r="K266" s="893">
        <v>9</v>
      </c>
      <c r="L266" s="893"/>
      <c r="M266" s="1401">
        <f>H266-I266</f>
        <v>27</v>
      </c>
      <c r="N266" s="1395"/>
      <c r="O266" s="1391"/>
      <c r="P266" s="1394"/>
      <c r="Q266" s="1395"/>
      <c r="R266" s="1391">
        <v>2</v>
      </c>
      <c r="S266" s="1394"/>
      <c r="T266" s="1396">
        <v>2</v>
      </c>
      <c r="Y266" s="2502"/>
      <c r="AG266" s="2502"/>
    </row>
    <row r="267" spans="1:33" s="1396" customFormat="1" ht="28.5" customHeight="1">
      <c r="A267" s="2109" t="s">
        <v>461</v>
      </c>
      <c r="B267" s="1660" t="s">
        <v>263</v>
      </c>
      <c r="C267" s="1395"/>
      <c r="D267" s="1391"/>
      <c r="E267" s="1391"/>
      <c r="F267" s="1402" t="s">
        <v>502</v>
      </c>
      <c r="G267" s="1278">
        <v>1</v>
      </c>
      <c r="H267" s="1398">
        <f t="shared" si="46"/>
        <v>30</v>
      </c>
      <c r="I267" s="893">
        <f>SUM(J267:L267)</f>
        <v>10</v>
      </c>
      <c r="J267" s="893"/>
      <c r="K267" s="893"/>
      <c r="L267" s="893">
        <v>10</v>
      </c>
      <c r="M267" s="1401">
        <f>H267-I267</f>
        <v>20</v>
      </c>
      <c r="N267" s="1395"/>
      <c r="O267" s="1391"/>
      <c r="P267" s="1394"/>
      <c r="Q267" s="1395"/>
      <c r="R267" s="1391">
        <v>1</v>
      </c>
      <c r="S267" s="1394"/>
      <c r="T267" s="1396">
        <v>2</v>
      </c>
      <c r="Y267" s="2502"/>
      <c r="AG267" s="2502"/>
    </row>
    <row r="268" spans="1:33" s="45" customFormat="1" ht="15.75" customHeight="1">
      <c r="A268" s="2109" t="s">
        <v>430</v>
      </c>
      <c r="B268" s="1659" t="s">
        <v>264</v>
      </c>
      <c r="C268" s="1390"/>
      <c r="D268" s="1391"/>
      <c r="E268" s="893"/>
      <c r="F268" s="1392"/>
      <c r="G268" s="1279">
        <v>6.5</v>
      </c>
      <c r="H268" s="1404">
        <f t="shared" si="46"/>
        <v>195</v>
      </c>
      <c r="I268" s="1391"/>
      <c r="J268" s="893"/>
      <c r="K268" s="893"/>
      <c r="L268" s="893"/>
      <c r="M268" s="1394"/>
      <c r="N268" s="1395"/>
      <c r="O268" s="1391"/>
      <c r="P268" s="1394"/>
      <c r="Q268" s="1395"/>
      <c r="R268" s="1391"/>
      <c r="S268" s="1394"/>
      <c r="Y268" s="2500"/>
      <c r="AG268" s="2500"/>
    </row>
    <row r="269" spans="1:33" s="45" customFormat="1" ht="15.75" customHeight="1">
      <c r="A269" s="2109"/>
      <c r="B269" s="1659" t="s">
        <v>36</v>
      </c>
      <c r="C269" s="1390"/>
      <c r="D269" s="1391"/>
      <c r="E269" s="893"/>
      <c r="F269" s="1392"/>
      <c r="G269" s="1279">
        <v>2.5</v>
      </c>
      <c r="H269" s="1404">
        <f t="shared" si="46"/>
        <v>75</v>
      </c>
      <c r="I269" s="1391"/>
      <c r="J269" s="893"/>
      <c r="K269" s="893"/>
      <c r="L269" s="893"/>
      <c r="M269" s="1394"/>
      <c r="N269" s="1395"/>
      <c r="O269" s="1391"/>
      <c r="P269" s="1394"/>
      <c r="Q269" s="1395"/>
      <c r="R269" s="1391"/>
      <c r="S269" s="1394"/>
      <c r="Y269" s="2500"/>
      <c r="AG269" s="2500"/>
    </row>
    <row r="270" spans="1:33" s="45" customFormat="1" ht="15.75" customHeight="1">
      <c r="A270" s="2439" t="s">
        <v>431</v>
      </c>
      <c r="B270" s="1660" t="s">
        <v>37</v>
      </c>
      <c r="C270" s="1395">
        <v>3</v>
      </c>
      <c r="D270" s="1391"/>
      <c r="E270" s="893"/>
      <c r="F270" s="1392"/>
      <c r="G270" s="1278">
        <v>4</v>
      </c>
      <c r="H270" s="1398">
        <f t="shared" si="46"/>
        <v>120</v>
      </c>
      <c r="I270" s="893">
        <f>SUM(J270:L270)</f>
        <v>45</v>
      </c>
      <c r="J270" s="893">
        <v>30</v>
      </c>
      <c r="K270" s="893">
        <v>8</v>
      </c>
      <c r="L270" s="893">
        <v>7</v>
      </c>
      <c r="M270" s="1401">
        <f>H270-I270</f>
        <v>75</v>
      </c>
      <c r="N270" s="1395"/>
      <c r="O270" s="1391"/>
      <c r="P270" s="1394"/>
      <c r="Q270" s="1395">
        <v>3</v>
      </c>
      <c r="R270" s="1391"/>
      <c r="S270" s="1394"/>
      <c r="T270" s="45">
        <v>2</v>
      </c>
      <c r="Y270" s="2500"/>
      <c r="AG270" s="2500"/>
    </row>
    <row r="271" spans="1:33" s="45" customFormat="1" ht="15.75" customHeight="1">
      <c r="A271" s="2109" t="s">
        <v>432</v>
      </c>
      <c r="B271" s="1659" t="s">
        <v>33</v>
      </c>
      <c r="C271" s="1395"/>
      <c r="D271" s="1391"/>
      <c r="E271" s="1489"/>
      <c r="F271" s="1490"/>
      <c r="G271" s="1280">
        <f>SUM(G272:G273)</f>
        <v>6</v>
      </c>
      <c r="H271" s="1661">
        <f t="shared" si="46"/>
        <v>180</v>
      </c>
      <c r="I271" s="893"/>
      <c r="J271" s="893"/>
      <c r="K271" s="893"/>
      <c r="L271" s="893"/>
      <c r="M271" s="1401"/>
      <c r="N271" s="1493"/>
      <c r="O271" s="1488"/>
      <c r="P271" s="1492"/>
      <c r="Q271" s="1493"/>
      <c r="R271" s="1488"/>
      <c r="S271" s="1492"/>
      <c r="Y271" s="2500"/>
      <c r="AG271" s="2500"/>
    </row>
    <row r="272" spans="1:33" s="45" customFormat="1" ht="15.75" customHeight="1">
      <c r="A272" s="2109"/>
      <c r="B272" s="1659" t="s">
        <v>36</v>
      </c>
      <c r="C272" s="1395"/>
      <c r="D272" s="1391"/>
      <c r="E272" s="1489"/>
      <c r="F272" s="1490"/>
      <c r="G272" s="1280">
        <v>2.5</v>
      </c>
      <c r="H272" s="1661">
        <f t="shared" si="46"/>
        <v>75</v>
      </c>
      <c r="I272" s="1391"/>
      <c r="J272" s="893"/>
      <c r="K272" s="893"/>
      <c r="L272" s="893"/>
      <c r="M272" s="1394"/>
      <c r="N272" s="1493"/>
      <c r="O272" s="1488"/>
      <c r="P272" s="1492"/>
      <c r="Q272" s="1493"/>
      <c r="R272" s="1488"/>
      <c r="S272" s="1492"/>
      <c r="Y272" s="2500"/>
      <c r="AG272" s="2500"/>
    </row>
    <row r="273" spans="1:33" s="45" customFormat="1" ht="15.75" customHeight="1">
      <c r="A273" s="2109" t="s">
        <v>433</v>
      </c>
      <c r="B273" s="1660" t="s">
        <v>37</v>
      </c>
      <c r="C273" s="1395"/>
      <c r="D273" s="1391">
        <v>3</v>
      </c>
      <c r="E273" s="1489"/>
      <c r="F273" s="1490"/>
      <c r="G273" s="1719">
        <v>3.5</v>
      </c>
      <c r="H273" s="1398">
        <f t="shared" si="46"/>
        <v>105</v>
      </c>
      <c r="I273" s="893">
        <f>SUM(J273:L273)</f>
        <v>45</v>
      </c>
      <c r="J273" s="893">
        <v>30</v>
      </c>
      <c r="K273" s="893"/>
      <c r="L273" s="893">
        <v>15</v>
      </c>
      <c r="M273" s="1401">
        <f>H273-I273</f>
        <v>60</v>
      </c>
      <c r="N273" s="1493"/>
      <c r="O273" s="1488"/>
      <c r="P273" s="1492"/>
      <c r="Q273" s="1493">
        <v>3</v>
      </c>
      <c r="R273" s="1488"/>
      <c r="S273" s="1492"/>
      <c r="T273" s="45">
        <v>2</v>
      </c>
      <c r="Y273" s="2500"/>
      <c r="AG273" s="2500"/>
    </row>
    <row r="274" spans="1:33" s="45" customFormat="1" ht="15.75" customHeight="1">
      <c r="A274" s="2109" t="s">
        <v>462</v>
      </c>
      <c r="B274" s="2047" t="s">
        <v>269</v>
      </c>
      <c r="C274" s="1493"/>
      <c r="D274" s="1488"/>
      <c r="E274" s="1489"/>
      <c r="F274" s="1490"/>
      <c r="G274" s="1280">
        <v>5</v>
      </c>
      <c r="H274" s="1404">
        <f t="shared" si="46"/>
        <v>150</v>
      </c>
      <c r="I274" s="1391"/>
      <c r="J274" s="893"/>
      <c r="K274" s="893"/>
      <c r="L274" s="893"/>
      <c r="M274" s="1394"/>
      <c r="N274" s="1493"/>
      <c r="O274" s="1488"/>
      <c r="P274" s="1492"/>
      <c r="Q274" s="1493"/>
      <c r="R274" s="1488"/>
      <c r="S274" s="1492"/>
      <c r="Y274" s="2500"/>
      <c r="AG274" s="2500"/>
    </row>
    <row r="275" spans="1:33" s="45" customFormat="1" ht="15.75" customHeight="1">
      <c r="A275" s="2109"/>
      <c r="B275" s="1659" t="s">
        <v>36</v>
      </c>
      <c r="C275" s="1395"/>
      <c r="D275" s="1391"/>
      <c r="E275" s="1489"/>
      <c r="F275" s="1490"/>
      <c r="G275" s="1280">
        <v>1</v>
      </c>
      <c r="H275" s="1404">
        <f t="shared" si="46"/>
        <v>30</v>
      </c>
      <c r="I275" s="1391"/>
      <c r="J275" s="893"/>
      <c r="K275" s="893"/>
      <c r="L275" s="893"/>
      <c r="M275" s="1394"/>
      <c r="N275" s="1493"/>
      <c r="O275" s="1488"/>
      <c r="P275" s="1492"/>
      <c r="Q275" s="1493"/>
      <c r="R275" s="1488"/>
      <c r="S275" s="1492"/>
      <c r="Y275" s="2500"/>
      <c r="AG275" s="2500"/>
    </row>
    <row r="276" spans="1:33" s="45" customFormat="1" ht="15.75" customHeight="1">
      <c r="A276" s="2109"/>
      <c r="B276" s="1660" t="s">
        <v>37</v>
      </c>
      <c r="C276" s="1395"/>
      <c r="D276" s="1391"/>
      <c r="E276" s="1489"/>
      <c r="F276" s="1490"/>
      <c r="G276" s="1719">
        <v>4</v>
      </c>
      <c r="H276" s="1398">
        <f t="shared" si="46"/>
        <v>120</v>
      </c>
      <c r="I276" s="893">
        <f>SUM(I277:I278)</f>
        <v>72</v>
      </c>
      <c r="J276" s="893">
        <f>SUM(J277:J278)</f>
        <v>36</v>
      </c>
      <c r="K276" s="893"/>
      <c r="L276" s="893">
        <v>36</v>
      </c>
      <c r="M276" s="1401">
        <f>SUM(M277:M278)</f>
        <v>48</v>
      </c>
      <c r="N276" s="1493"/>
      <c r="O276" s="1488"/>
      <c r="P276" s="1492"/>
      <c r="Q276" s="1493"/>
      <c r="R276" s="1488"/>
      <c r="S276" s="1492"/>
      <c r="Y276" s="2500"/>
      <c r="AG276" s="2500"/>
    </row>
    <row r="277" spans="1:33" s="45" customFormat="1" ht="21" customHeight="1">
      <c r="A277" s="2109" t="s">
        <v>463</v>
      </c>
      <c r="B277" s="1660" t="s">
        <v>269</v>
      </c>
      <c r="C277" s="1395"/>
      <c r="D277" s="1391"/>
      <c r="E277" s="1489"/>
      <c r="F277" s="1490"/>
      <c r="G277" s="1719">
        <v>1</v>
      </c>
      <c r="H277" s="1398">
        <f t="shared" si="46"/>
        <v>30</v>
      </c>
      <c r="I277" s="893">
        <f>SUM(J277:L277)</f>
        <v>18</v>
      </c>
      <c r="J277" s="893">
        <v>9</v>
      </c>
      <c r="K277" s="893"/>
      <c r="L277" s="893">
        <v>9</v>
      </c>
      <c r="M277" s="1401">
        <f>H277-I277</f>
        <v>12</v>
      </c>
      <c r="N277" s="1493"/>
      <c r="O277" s="1488">
        <v>2</v>
      </c>
      <c r="P277" s="1492"/>
      <c r="Q277" s="1493"/>
      <c r="R277" s="1488"/>
      <c r="S277" s="1492"/>
      <c r="T277" s="45">
        <v>1</v>
      </c>
      <c r="Y277" s="2500"/>
      <c r="AG277" s="2500"/>
    </row>
    <row r="278" spans="1:33" s="45" customFormat="1" ht="21.75" customHeight="1" thickBot="1">
      <c r="A278" s="2440" t="s">
        <v>464</v>
      </c>
      <c r="B278" s="2437" t="s">
        <v>269</v>
      </c>
      <c r="C278" s="1535"/>
      <c r="D278" s="1527" t="s">
        <v>501</v>
      </c>
      <c r="E278" s="1267"/>
      <c r="F278" s="1528"/>
      <c r="G278" s="2048">
        <v>3</v>
      </c>
      <c r="H278" s="1530">
        <f t="shared" si="46"/>
        <v>90</v>
      </c>
      <c r="I278" s="1267">
        <f>SUM(J278:L278)</f>
        <v>54</v>
      </c>
      <c r="J278" s="1267">
        <v>27</v>
      </c>
      <c r="K278" s="1267"/>
      <c r="L278" s="1267">
        <v>27</v>
      </c>
      <c r="M278" s="1532">
        <f>H278-I278</f>
        <v>36</v>
      </c>
      <c r="N278" s="1535"/>
      <c r="O278" s="1527"/>
      <c r="P278" s="1534">
        <v>6</v>
      </c>
      <c r="Q278" s="1535"/>
      <c r="R278" s="1527"/>
      <c r="S278" s="1534"/>
      <c r="T278" s="45">
        <v>1</v>
      </c>
      <c r="Y278" s="2500"/>
      <c r="AG278" s="2500"/>
    </row>
    <row r="279" spans="1:33" s="45" customFormat="1" ht="18.75" customHeight="1">
      <c r="A279" s="2438" t="s">
        <v>361</v>
      </c>
      <c r="B279" s="2047" t="s">
        <v>270</v>
      </c>
      <c r="C279" s="1493"/>
      <c r="D279" s="1488"/>
      <c r="E279" s="1489"/>
      <c r="F279" s="1490"/>
      <c r="G279" s="1658">
        <v>3</v>
      </c>
      <c r="H279" s="2054">
        <f>G279*30</f>
        <v>90</v>
      </c>
      <c r="I279" s="1489"/>
      <c r="J279" s="1489"/>
      <c r="K279" s="1489"/>
      <c r="L279" s="1489"/>
      <c r="M279" s="1726"/>
      <c r="N279" s="1493"/>
      <c r="O279" s="1488"/>
      <c r="P279" s="1492"/>
      <c r="Q279" s="1493"/>
      <c r="R279" s="1488"/>
      <c r="S279" s="1492"/>
      <c r="Y279" s="2500"/>
      <c r="AG279" s="2500"/>
    </row>
    <row r="280" spans="1:33" s="45" customFormat="1" ht="15.75" customHeight="1">
      <c r="A280" s="2099"/>
      <c r="B280" s="1659" t="s">
        <v>36</v>
      </c>
      <c r="C280" s="1493"/>
      <c r="D280" s="1488"/>
      <c r="E280" s="1489"/>
      <c r="F280" s="1490"/>
      <c r="G280" s="1658">
        <v>1.5</v>
      </c>
      <c r="H280" s="2054">
        <f>G280*30</f>
        <v>45</v>
      </c>
      <c r="I280" s="1489"/>
      <c r="J280" s="1489"/>
      <c r="K280" s="1489"/>
      <c r="L280" s="1489"/>
      <c r="M280" s="1726"/>
      <c r="N280" s="1493"/>
      <c r="O280" s="1488"/>
      <c r="P280" s="1492"/>
      <c r="Q280" s="1493"/>
      <c r="R280" s="1488"/>
      <c r="S280" s="1492"/>
      <c r="Y280" s="2500"/>
      <c r="AG280" s="2500"/>
    </row>
    <row r="281" spans="1:33" s="45" customFormat="1" ht="19.5" customHeight="1">
      <c r="A281" s="2099" t="s">
        <v>362</v>
      </c>
      <c r="B281" s="1660" t="s">
        <v>37</v>
      </c>
      <c r="C281" s="1493"/>
      <c r="D281" s="1488">
        <v>3</v>
      </c>
      <c r="E281" s="1489"/>
      <c r="F281" s="1490"/>
      <c r="G281" s="2055">
        <v>1.5</v>
      </c>
      <c r="H281" s="2056">
        <f>G281*30</f>
        <v>45</v>
      </c>
      <c r="I281" s="1489">
        <f>SUM(J281:L281)</f>
        <v>15</v>
      </c>
      <c r="J281" s="1489">
        <v>8</v>
      </c>
      <c r="K281" s="1489">
        <v>7</v>
      </c>
      <c r="L281" s="1489"/>
      <c r="M281" s="1726">
        <f>H281-I281</f>
        <v>30</v>
      </c>
      <c r="N281" s="1400"/>
      <c r="O281" s="1488"/>
      <c r="P281" s="1492"/>
      <c r="Q281" s="1493">
        <v>1</v>
      </c>
      <c r="R281" s="1488"/>
      <c r="S281" s="1492"/>
      <c r="T281" s="45">
        <v>2</v>
      </c>
      <c r="Y281" s="2500"/>
      <c r="AG281" s="2500"/>
    </row>
    <row r="282" spans="1:33" s="45" customFormat="1" ht="15.75" customHeight="1">
      <c r="A282" s="2099" t="s">
        <v>363</v>
      </c>
      <c r="B282" s="1659" t="s">
        <v>271</v>
      </c>
      <c r="C282" s="1493"/>
      <c r="D282" s="1488"/>
      <c r="E282" s="1489"/>
      <c r="F282" s="1490"/>
      <c r="G282" s="1658">
        <v>3.5</v>
      </c>
      <c r="H282" s="1661">
        <f aca="true" t="shared" si="47" ref="H282:H287">G282*30</f>
        <v>105</v>
      </c>
      <c r="I282" s="893"/>
      <c r="J282" s="893"/>
      <c r="K282" s="893"/>
      <c r="L282" s="893"/>
      <c r="M282" s="1401"/>
      <c r="N282" s="1493"/>
      <c r="O282" s="1493"/>
      <c r="P282" s="1492"/>
      <c r="Q282" s="1493"/>
      <c r="R282" s="1488"/>
      <c r="S282" s="1492"/>
      <c r="Y282" s="2500"/>
      <c r="AG282" s="2500"/>
    </row>
    <row r="283" spans="1:33" s="45" customFormat="1" ht="15.75" customHeight="1">
      <c r="A283" s="2099"/>
      <c r="B283" s="1659" t="s">
        <v>36</v>
      </c>
      <c r="C283" s="1493"/>
      <c r="D283" s="1488"/>
      <c r="E283" s="1489"/>
      <c r="F283" s="1490"/>
      <c r="G283" s="1658">
        <v>1</v>
      </c>
      <c r="H283" s="1661">
        <f t="shared" si="47"/>
        <v>30</v>
      </c>
      <c r="I283" s="1489"/>
      <c r="J283" s="1489"/>
      <c r="K283" s="1489"/>
      <c r="L283" s="1489"/>
      <c r="M283" s="1726"/>
      <c r="N283" s="1493"/>
      <c r="O283" s="1493"/>
      <c r="P283" s="1492"/>
      <c r="Q283" s="1493"/>
      <c r="R283" s="1488"/>
      <c r="S283" s="1492"/>
      <c r="Y283" s="2500"/>
      <c r="AG283" s="2500"/>
    </row>
    <row r="284" spans="1:33" s="45" customFormat="1" ht="15.75" customHeight="1">
      <c r="A284" s="2099" t="s">
        <v>364</v>
      </c>
      <c r="B284" s="1660" t="s">
        <v>37</v>
      </c>
      <c r="C284" s="1493"/>
      <c r="D284" s="1488">
        <v>3</v>
      </c>
      <c r="E284" s="1489"/>
      <c r="F284" s="1490"/>
      <c r="G284" s="2055">
        <v>2.5</v>
      </c>
      <c r="H284" s="1398">
        <f t="shared" si="47"/>
        <v>75</v>
      </c>
      <c r="I284" s="893">
        <f>SUM(J284:L284)</f>
        <v>30</v>
      </c>
      <c r="J284" s="893">
        <v>10</v>
      </c>
      <c r="K284" s="893">
        <v>20</v>
      </c>
      <c r="L284" s="893"/>
      <c r="M284" s="1401">
        <f>H284-I284</f>
        <v>45</v>
      </c>
      <c r="N284" s="1400"/>
      <c r="O284" s="1493"/>
      <c r="P284" s="1492"/>
      <c r="Q284" s="1493">
        <v>2</v>
      </c>
      <c r="R284" s="1488"/>
      <c r="S284" s="1492"/>
      <c r="T284" s="45">
        <v>2</v>
      </c>
      <c r="Y284" s="2500"/>
      <c r="AG284" s="2500"/>
    </row>
    <row r="285" spans="1:33" s="45" customFormat="1" ht="15.75" customHeight="1">
      <c r="A285" s="2099" t="s">
        <v>365</v>
      </c>
      <c r="B285" s="1659" t="s">
        <v>272</v>
      </c>
      <c r="C285" s="1493"/>
      <c r="D285" s="1488"/>
      <c r="E285" s="1489"/>
      <c r="F285" s="1490"/>
      <c r="G285" s="1658">
        <v>3</v>
      </c>
      <c r="H285" s="1661">
        <f t="shared" si="47"/>
        <v>90</v>
      </c>
      <c r="I285" s="893"/>
      <c r="J285" s="893"/>
      <c r="K285" s="893"/>
      <c r="L285" s="893"/>
      <c r="M285" s="1401"/>
      <c r="N285" s="1493"/>
      <c r="O285" s="1493"/>
      <c r="P285" s="1492"/>
      <c r="Q285" s="1493"/>
      <c r="R285" s="1488"/>
      <c r="S285" s="1492"/>
      <c r="Y285" s="2500"/>
      <c r="AG285" s="2500"/>
    </row>
    <row r="286" spans="1:33" s="45" customFormat="1" ht="15.75" customHeight="1">
      <c r="A286" s="2099"/>
      <c r="B286" s="1659" t="s">
        <v>36</v>
      </c>
      <c r="C286" s="1493"/>
      <c r="D286" s="1488"/>
      <c r="E286" s="1489"/>
      <c r="F286" s="1490"/>
      <c r="G286" s="1658">
        <v>1</v>
      </c>
      <c r="H286" s="1661">
        <f t="shared" si="47"/>
        <v>30</v>
      </c>
      <c r="I286" s="1489"/>
      <c r="J286" s="1489"/>
      <c r="K286" s="1489"/>
      <c r="L286" s="1489"/>
      <c r="M286" s="1726"/>
      <c r="N286" s="1493"/>
      <c r="O286" s="1493"/>
      <c r="P286" s="1492"/>
      <c r="Q286" s="1493"/>
      <c r="R286" s="1488"/>
      <c r="S286" s="1492"/>
      <c r="Y286" s="2500"/>
      <c r="AG286" s="2500"/>
    </row>
    <row r="287" spans="1:33" s="45" customFormat="1" ht="15.75" customHeight="1">
      <c r="A287" s="2099" t="s">
        <v>366</v>
      </c>
      <c r="B287" s="1660" t="s">
        <v>37</v>
      </c>
      <c r="C287" s="1493"/>
      <c r="D287" s="1488" t="s">
        <v>502</v>
      </c>
      <c r="E287" s="1489"/>
      <c r="F287" s="1490"/>
      <c r="G287" s="2055">
        <v>2</v>
      </c>
      <c r="H287" s="1398">
        <f t="shared" si="47"/>
        <v>60</v>
      </c>
      <c r="I287" s="893">
        <f>SUM(J287:L287)</f>
        <v>27</v>
      </c>
      <c r="J287" s="893">
        <v>18</v>
      </c>
      <c r="K287" s="893"/>
      <c r="L287" s="893">
        <v>9</v>
      </c>
      <c r="M287" s="1401">
        <f>H287-I287</f>
        <v>33</v>
      </c>
      <c r="N287" s="1493"/>
      <c r="O287" s="1493"/>
      <c r="P287" s="1492"/>
      <c r="Q287" s="1493"/>
      <c r="R287" s="1488">
        <v>3</v>
      </c>
      <c r="S287" s="1492"/>
      <c r="T287" s="45">
        <v>2</v>
      </c>
      <c r="Y287" s="2500"/>
      <c r="AG287" s="2500"/>
    </row>
    <row r="288" spans="1:33" s="45" customFormat="1" ht="15.75" customHeight="1">
      <c r="A288" s="2099" t="s">
        <v>367</v>
      </c>
      <c r="B288" s="2441" t="s">
        <v>275</v>
      </c>
      <c r="C288" s="1400"/>
      <c r="D288" s="1488"/>
      <c r="E288" s="1489"/>
      <c r="F288" s="1490"/>
      <c r="G288" s="1658">
        <f>G289+G290</f>
        <v>3</v>
      </c>
      <c r="H288" s="1661">
        <f>G288*30</f>
        <v>90</v>
      </c>
      <c r="I288" s="1489"/>
      <c r="J288" s="1489"/>
      <c r="K288" s="1489"/>
      <c r="L288" s="1489"/>
      <c r="M288" s="1726"/>
      <c r="N288" s="1493"/>
      <c r="O288" s="1488"/>
      <c r="P288" s="1492"/>
      <c r="Q288" s="1493"/>
      <c r="R288" s="1488"/>
      <c r="S288" s="1492"/>
      <c r="Y288" s="2500"/>
      <c r="AG288" s="2500"/>
    </row>
    <row r="289" spans="1:33" s="45" customFormat="1" ht="15.75" customHeight="1">
      <c r="A289" s="2109"/>
      <c r="B289" s="1659" t="s">
        <v>36</v>
      </c>
      <c r="C289" s="1395"/>
      <c r="D289" s="1391"/>
      <c r="E289" s="1489"/>
      <c r="F289" s="1490"/>
      <c r="G289" s="1658">
        <v>0.5</v>
      </c>
      <c r="H289" s="1661">
        <f>G289*30</f>
        <v>15</v>
      </c>
      <c r="I289" s="893"/>
      <c r="J289" s="893"/>
      <c r="K289" s="893"/>
      <c r="L289" s="893"/>
      <c r="M289" s="1401"/>
      <c r="N289" s="1493"/>
      <c r="O289" s="1488"/>
      <c r="P289" s="1492"/>
      <c r="Q289" s="1493"/>
      <c r="R289" s="1488"/>
      <c r="S289" s="1492"/>
      <c r="Y289" s="2500"/>
      <c r="AG289" s="2500"/>
    </row>
    <row r="290" spans="1:33" s="45" customFormat="1" ht="15.75" customHeight="1" thickBot="1">
      <c r="A290" s="2440" t="s">
        <v>368</v>
      </c>
      <c r="B290" s="1660" t="s">
        <v>37</v>
      </c>
      <c r="C290" s="1764"/>
      <c r="D290" s="1759" t="s">
        <v>502</v>
      </c>
      <c r="E290" s="1769"/>
      <c r="F290" s="2057"/>
      <c r="G290" s="2058">
        <v>2.5</v>
      </c>
      <c r="H290" s="2059">
        <f>G290*30</f>
        <v>75</v>
      </c>
      <c r="I290" s="1770">
        <f>SUM(J290:L290)</f>
        <v>36</v>
      </c>
      <c r="J290" s="1770">
        <v>27</v>
      </c>
      <c r="K290" s="1770"/>
      <c r="L290" s="1770">
        <v>9</v>
      </c>
      <c r="M290" s="2060">
        <f>H290-I290</f>
        <v>39</v>
      </c>
      <c r="N290" s="2049"/>
      <c r="O290" s="2050"/>
      <c r="P290" s="2051"/>
      <c r="Q290" s="2049"/>
      <c r="R290" s="2050">
        <v>4</v>
      </c>
      <c r="S290" s="2051"/>
      <c r="T290" s="45">
        <v>2</v>
      </c>
      <c r="Y290" s="2500"/>
      <c r="AG290" s="2500"/>
    </row>
    <row r="291" spans="1:33" s="45" customFormat="1" ht="21.75" customHeight="1" thickBot="1">
      <c r="A291" s="2756" t="s">
        <v>28</v>
      </c>
      <c r="B291" s="2756"/>
      <c r="C291" s="1829"/>
      <c r="D291" s="1830"/>
      <c r="E291" s="1830"/>
      <c r="F291" s="1831"/>
      <c r="G291" s="2166">
        <f>G234+G237+G240+G245+G248+G249+G255+G262+G268+G271+G274+G279+G282+G285+G288</f>
        <v>88</v>
      </c>
      <c r="H291" s="2166">
        <f>H234+H237+H240+H245+H248+H249+H255+H262+H268+H271+H274+H279+H282+H285+H288</f>
        <v>2640</v>
      </c>
      <c r="I291" s="2458"/>
      <c r="J291" s="2458"/>
      <c r="K291" s="2458"/>
      <c r="L291" s="2458"/>
      <c r="M291" s="2459"/>
      <c r="N291" s="2460"/>
      <c r="O291" s="2442"/>
      <c r="P291" s="2443"/>
      <c r="Q291" s="2444"/>
      <c r="R291" s="2442"/>
      <c r="S291" s="2443"/>
      <c r="U291" s="45">
        <f>30*G291</f>
        <v>2640</v>
      </c>
      <c r="Y291" s="2500"/>
      <c r="AG291" s="2500"/>
    </row>
    <row r="292" spans="1:33" s="45" customFormat="1" ht="21.75" customHeight="1" thickBot="1">
      <c r="A292" s="2742" t="s">
        <v>60</v>
      </c>
      <c r="B292" s="2764"/>
      <c r="C292" s="1829"/>
      <c r="D292" s="1830"/>
      <c r="E292" s="1830"/>
      <c r="F292" s="1831"/>
      <c r="G292" s="2445">
        <f>G235+G238+G241+G246+G250+G256+G263+G269+G272+G275+G280+G283+G286+G289</f>
        <v>27.5</v>
      </c>
      <c r="H292" s="2445">
        <f>H235+H238+H241+H246+H250+H256+H263+H269+H272+H275+H280+H283+H286+H289</f>
        <v>825</v>
      </c>
      <c r="I292" s="2446"/>
      <c r="J292" s="2446"/>
      <c r="K292" s="2446"/>
      <c r="L292" s="2446"/>
      <c r="M292" s="2447"/>
      <c r="N292" s="2448"/>
      <c r="O292" s="2449"/>
      <c r="P292" s="2449"/>
      <c r="Q292" s="2449"/>
      <c r="R292" s="2449"/>
      <c r="S292" s="2449"/>
      <c r="Y292" s="2500"/>
      <c r="AG292" s="2500"/>
    </row>
    <row r="293" spans="1:33" s="45" customFormat="1" ht="17.25" customHeight="1" thickBot="1">
      <c r="A293" s="2765" t="s">
        <v>276</v>
      </c>
      <c r="B293" s="2766"/>
      <c r="C293" s="1829"/>
      <c r="D293" s="1830"/>
      <c r="E293" s="1830"/>
      <c r="F293" s="1831"/>
      <c r="G293" s="2450">
        <f aca="true" t="shared" si="48" ref="G293:M293">G236+G239+G242+G247+G248+G251+G257+G264+G270+G273+G276+G281+G284+G287+G290</f>
        <v>60.5</v>
      </c>
      <c r="H293" s="2450">
        <f t="shared" si="48"/>
        <v>1815</v>
      </c>
      <c r="I293" s="2569">
        <f t="shared" si="48"/>
        <v>740</v>
      </c>
      <c r="J293" s="2569">
        <f t="shared" si="48"/>
        <v>473</v>
      </c>
      <c r="K293" s="2569">
        <f t="shared" si="48"/>
        <v>102</v>
      </c>
      <c r="L293" s="2569">
        <f t="shared" si="48"/>
        <v>165</v>
      </c>
      <c r="M293" s="2569">
        <f t="shared" si="48"/>
        <v>1075</v>
      </c>
      <c r="N293" s="2447">
        <f aca="true" t="shared" si="49" ref="N293:S293">SUM(N234:N290)</f>
        <v>0</v>
      </c>
      <c r="O293" s="2565">
        <f t="shared" si="49"/>
        <v>5</v>
      </c>
      <c r="P293" s="2565">
        <f t="shared" si="49"/>
        <v>10</v>
      </c>
      <c r="Q293" s="2567">
        <f t="shared" si="49"/>
        <v>20</v>
      </c>
      <c r="R293" s="2566">
        <f t="shared" si="49"/>
        <v>21</v>
      </c>
      <c r="S293" s="2567">
        <f t="shared" si="49"/>
        <v>14</v>
      </c>
      <c r="Y293" s="2500"/>
      <c r="AG293" s="2500"/>
    </row>
    <row r="294" spans="1:33" s="45" customFormat="1" ht="9.75" customHeight="1" thickBot="1">
      <c r="A294" s="2061"/>
      <c r="B294" s="2062"/>
      <c r="C294" s="2049"/>
      <c r="D294" s="2050"/>
      <c r="E294" s="1769"/>
      <c r="F294" s="2057"/>
      <c r="G294" s="2451"/>
      <c r="H294" s="2510"/>
      <c r="I294" s="2452"/>
      <c r="J294" s="2452"/>
      <c r="K294" s="2452"/>
      <c r="L294" s="2452"/>
      <c r="M294" s="2452"/>
      <c r="N294" s="2453"/>
      <c r="O294" s="2453"/>
      <c r="P294" s="2453"/>
      <c r="Q294" s="2453"/>
      <c r="R294" s="2453"/>
      <c r="S294" s="2453"/>
      <c r="Y294" s="2500"/>
      <c r="AG294" s="2500"/>
    </row>
    <row r="295" spans="1:33" s="45" customFormat="1" ht="21.75" customHeight="1" thickBot="1">
      <c r="A295" s="2756" t="s">
        <v>277</v>
      </c>
      <c r="B295" s="2756"/>
      <c r="C295" s="1785"/>
      <c r="D295" s="1786"/>
      <c r="E295" s="1786"/>
      <c r="F295" s="2063"/>
      <c r="G295" s="2454">
        <f aca="true" t="shared" si="50" ref="G295:H297">G123+G291</f>
        <v>116.5</v>
      </c>
      <c r="H295" s="2454">
        <f t="shared" si="50"/>
        <v>3495</v>
      </c>
      <c r="I295" s="2455"/>
      <c r="J295" s="2455"/>
      <c r="K295" s="2455"/>
      <c r="L295" s="2455"/>
      <c r="M295" s="2455"/>
      <c r="N295" s="2455"/>
      <c r="O295" s="2444"/>
      <c r="P295" s="2444"/>
      <c r="Q295" s="2444"/>
      <c r="R295" s="2444"/>
      <c r="S295" s="2444"/>
      <c r="Y295" s="2500"/>
      <c r="AG295" s="2500"/>
    </row>
    <row r="296" spans="1:33" s="45" customFormat="1" ht="15.75" customHeight="1" thickBot="1">
      <c r="A296" s="2742" t="s">
        <v>60</v>
      </c>
      <c r="B296" s="2742"/>
      <c r="C296" s="1715"/>
      <c r="D296" s="1717"/>
      <c r="E296" s="1717"/>
      <c r="F296" s="2064"/>
      <c r="G296" s="2454">
        <f t="shared" si="50"/>
        <v>33.5</v>
      </c>
      <c r="H296" s="2454">
        <f t="shared" si="50"/>
        <v>1005</v>
      </c>
      <c r="I296" s="2456"/>
      <c r="J296" s="2455"/>
      <c r="K296" s="2456"/>
      <c r="L296" s="2456"/>
      <c r="M296" s="2456"/>
      <c r="N296" s="2456"/>
      <c r="O296" s="2449"/>
      <c r="P296" s="2449"/>
      <c r="Q296" s="2449"/>
      <c r="R296" s="2449"/>
      <c r="S296" s="2449"/>
      <c r="Y296" s="2500"/>
      <c r="AG296" s="2500"/>
    </row>
    <row r="297" spans="1:33" s="45" customFormat="1" ht="19.5" customHeight="1" thickBot="1">
      <c r="A297" s="2765" t="s">
        <v>278</v>
      </c>
      <c r="B297" s="2765"/>
      <c r="C297" s="1841"/>
      <c r="D297" s="1781"/>
      <c r="E297" s="1781"/>
      <c r="F297" s="1842"/>
      <c r="G297" s="2454">
        <f t="shared" si="50"/>
        <v>83</v>
      </c>
      <c r="H297" s="2454">
        <f t="shared" si="50"/>
        <v>2490</v>
      </c>
      <c r="I297" s="2446">
        <v>995</v>
      </c>
      <c r="J297" s="2446">
        <v>630</v>
      </c>
      <c r="K297" s="2446">
        <v>170</v>
      </c>
      <c r="L297" s="2446">
        <v>195</v>
      </c>
      <c r="M297" s="2457">
        <f>H297-I297</f>
        <v>1495</v>
      </c>
      <c r="N297" s="2568">
        <f aca="true" t="shared" si="51" ref="N297:S297">SUM(N293,N125)</f>
        <v>3</v>
      </c>
      <c r="O297" s="2568">
        <f t="shared" si="51"/>
        <v>17</v>
      </c>
      <c r="P297" s="2568">
        <f t="shared" si="51"/>
        <v>19</v>
      </c>
      <c r="Q297" s="2568">
        <f t="shared" si="51"/>
        <v>24</v>
      </c>
      <c r="R297" s="2568">
        <f t="shared" si="51"/>
        <v>21</v>
      </c>
      <c r="S297" s="2568">
        <f t="shared" si="51"/>
        <v>14</v>
      </c>
      <c r="Y297" s="2500"/>
      <c r="AG297" s="2500"/>
    </row>
    <row r="298" spans="1:33" s="45" customFormat="1" ht="26.25" customHeight="1" thickBot="1">
      <c r="A298" s="2772"/>
      <c r="B298" s="2773"/>
      <c r="C298" s="2773"/>
      <c r="D298" s="2773"/>
      <c r="E298" s="2773"/>
      <c r="F298" s="2773"/>
      <c r="G298" s="2773"/>
      <c r="H298" s="2773"/>
      <c r="I298" s="2773"/>
      <c r="J298" s="2773"/>
      <c r="K298" s="2773"/>
      <c r="L298" s="2773"/>
      <c r="M298" s="2773"/>
      <c r="N298" s="2773"/>
      <c r="O298" s="2773"/>
      <c r="P298" s="2773"/>
      <c r="Q298" s="2773"/>
      <c r="R298" s="2773"/>
      <c r="S298" s="2774"/>
      <c r="Y298" s="2500"/>
      <c r="AG298" s="2500"/>
    </row>
    <row r="299" spans="1:33" s="45" customFormat="1" ht="24.75" customHeight="1" thickBot="1">
      <c r="A299" s="2750" t="s">
        <v>537</v>
      </c>
      <c r="B299" s="2751"/>
      <c r="C299" s="2751"/>
      <c r="D299" s="2751"/>
      <c r="E299" s="2751"/>
      <c r="F299" s="2751"/>
      <c r="G299" s="2751"/>
      <c r="H299" s="2751"/>
      <c r="I299" s="2751"/>
      <c r="J299" s="2751"/>
      <c r="K299" s="2751"/>
      <c r="L299" s="2751"/>
      <c r="M299" s="2751"/>
      <c r="N299" s="2751"/>
      <c r="O299" s="2751"/>
      <c r="P299" s="2751"/>
      <c r="Q299" s="2751"/>
      <c r="R299" s="2751"/>
      <c r="S299" s="2752"/>
      <c r="Y299" s="2500"/>
      <c r="AG299" s="2500"/>
    </row>
    <row r="300" spans="1:33" s="45" customFormat="1" ht="22.5" customHeight="1">
      <c r="A300" s="2053" t="s">
        <v>236</v>
      </c>
      <c r="B300" s="2065" t="s">
        <v>237</v>
      </c>
      <c r="C300" s="2066"/>
      <c r="D300" s="2067"/>
      <c r="E300" s="2067"/>
      <c r="F300" s="2068"/>
      <c r="G300" s="2069">
        <v>4</v>
      </c>
      <c r="H300" s="2070">
        <f aca="true" t="shared" si="52" ref="H300:H305">G300*30</f>
        <v>120</v>
      </c>
      <c r="I300" s="2071"/>
      <c r="J300" s="2072"/>
      <c r="K300" s="2072"/>
      <c r="L300" s="2072"/>
      <c r="M300" s="2073"/>
      <c r="N300" s="2071"/>
      <c r="O300" s="2072"/>
      <c r="P300" s="2073"/>
      <c r="Q300" s="2071"/>
      <c r="R300" s="2072"/>
      <c r="S300" s="2072"/>
      <c r="Y300" s="2500"/>
      <c r="AG300" s="2500"/>
    </row>
    <row r="301" spans="1:33" s="45" customFormat="1" ht="18" customHeight="1">
      <c r="A301" s="2108"/>
      <c r="B301" s="2075" t="s">
        <v>36</v>
      </c>
      <c r="C301" s="2076"/>
      <c r="D301" s="2077"/>
      <c r="E301" s="2077"/>
      <c r="F301" s="2078"/>
      <c r="G301" s="2436">
        <v>4</v>
      </c>
      <c r="H301" s="2079">
        <f t="shared" si="52"/>
        <v>120</v>
      </c>
      <c r="I301" s="2074"/>
      <c r="J301" s="2080"/>
      <c r="K301" s="2080"/>
      <c r="L301" s="2080"/>
      <c r="M301" s="2081"/>
      <c r="N301" s="2074"/>
      <c r="O301" s="2080"/>
      <c r="P301" s="2081"/>
      <c r="Q301" s="2074"/>
      <c r="R301" s="2080"/>
      <c r="S301" s="2080"/>
      <c r="Y301" s="2500"/>
      <c r="AG301" s="2500"/>
    </row>
    <row r="302" spans="1:33" s="45" customFormat="1" ht="19.5" customHeight="1">
      <c r="A302" s="1388" t="s">
        <v>160</v>
      </c>
      <c r="B302" s="2075" t="s">
        <v>240</v>
      </c>
      <c r="C302" s="2076"/>
      <c r="D302" s="2077"/>
      <c r="E302" s="2077"/>
      <c r="F302" s="2078"/>
      <c r="G302" s="1677">
        <v>10</v>
      </c>
      <c r="H302" s="2082">
        <f t="shared" si="52"/>
        <v>300</v>
      </c>
      <c r="I302" s="2074"/>
      <c r="J302" s="2080"/>
      <c r="K302" s="2080"/>
      <c r="L302" s="2080"/>
      <c r="M302" s="2081"/>
      <c r="N302" s="2074"/>
      <c r="O302" s="2080"/>
      <c r="P302" s="2081"/>
      <c r="Q302" s="2074"/>
      <c r="R302" s="2080"/>
      <c r="S302" s="2080"/>
      <c r="Y302" s="2500"/>
      <c r="AG302" s="2500"/>
    </row>
    <row r="303" spans="1:33" s="45" customFormat="1" ht="19.5" customHeight="1">
      <c r="A303" s="2106"/>
      <c r="B303" s="2075" t="s">
        <v>36</v>
      </c>
      <c r="C303" s="2083"/>
      <c r="D303" s="2077"/>
      <c r="E303" s="2077"/>
      <c r="F303" s="2078"/>
      <c r="G303" s="2436">
        <v>10</v>
      </c>
      <c r="H303" s="2084">
        <f t="shared" si="52"/>
        <v>300</v>
      </c>
      <c r="I303" s="2074"/>
      <c r="J303" s="2080"/>
      <c r="K303" s="2080"/>
      <c r="L303" s="2080"/>
      <c r="M303" s="2081"/>
      <c r="N303" s="2074"/>
      <c r="O303" s="2080"/>
      <c r="P303" s="2081"/>
      <c r="Q303" s="2074"/>
      <c r="R303" s="2080"/>
      <c r="S303" s="2080"/>
      <c r="Y303" s="2500"/>
      <c r="AG303" s="2500"/>
    </row>
    <row r="304" spans="1:33" s="45" customFormat="1" ht="20.25" customHeight="1">
      <c r="A304" s="2111" t="s">
        <v>238</v>
      </c>
      <c r="B304" s="2085" t="s">
        <v>79</v>
      </c>
      <c r="C304" s="1912"/>
      <c r="D304" s="893" t="s">
        <v>503</v>
      </c>
      <c r="E304" s="1724"/>
      <c r="F304" s="2086"/>
      <c r="G304" s="1278">
        <v>4</v>
      </c>
      <c r="H304" s="2084">
        <f t="shared" si="52"/>
        <v>120</v>
      </c>
      <c r="I304" s="1390"/>
      <c r="J304" s="893"/>
      <c r="K304" s="893"/>
      <c r="L304" s="893"/>
      <c r="M304" s="1401"/>
      <c r="N304" s="1390"/>
      <c r="O304" s="1724"/>
      <c r="P304" s="1911"/>
      <c r="Q304" s="1912"/>
      <c r="R304" s="1724"/>
      <c r="S304" s="1724"/>
      <c r="Y304" s="2500"/>
      <c r="AG304" s="2500"/>
    </row>
    <row r="305" spans="1:33" s="45" customFormat="1" ht="19.5" customHeight="1" thickBot="1">
      <c r="A305" s="2113" t="s">
        <v>241</v>
      </c>
      <c r="B305" s="2464" t="s">
        <v>23</v>
      </c>
      <c r="C305" s="2092"/>
      <c r="D305" s="2090"/>
      <c r="E305" s="2090"/>
      <c r="F305" s="2465"/>
      <c r="G305" s="2474">
        <v>9.5</v>
      </c>
      <c r="H305" s="2466">
        <f t="shared" si="52"/>
        <v>285</v>
      </c>
      <c r="I305" s="1526"/>
      <c r="J305" s="1267"/>
      <c r="K305" s="1267"/>
      <c r="L305" s="1267"/>
      <c r="M305" s="1532"/>
      <c r="N305" s="1526"/>
      <c r="O305" s="2090"/>
      <c r="P305" s="2091"/>
      <c r="Q305" s="2092"/>
      <c r="R305" s="2090"/>
      <c r="S305" s="2090"/>
      <c r="Y305" s="2500"/>
      <c r="AG305" s="2500"/>
    </row>
    <row r="306" spans="1:33" s="45" customFormat="1" ht="19.5" customHeight="1" thickBot="1">
      <c r="A306" s="2777" t="s">
        <v>297</v>
      </c>
      <c r="B306" s="2778"/>
      <c r="C306" s="1778"/>
      <c r="D306" s="1778"/>
      <c r="E306" s="1778"/>
      <c r="F306" s="2064"/>
      <c r="G306" s="1777">
        <f>G300+G302+G304+G305</f>
        <v>27.5</v>
      </c>
      <c r="H306" s="1777">
        <f>H300+H302+H304+H305</f>
        <v>825</v>
      </c>
      <c r="I306" s="2087"/>
      <c r="J306" s="2088"/>
      <c r="K306" s="2088"/>
      <c r="L306" s="2088"/>
      <c r="M306" s="2089"/>
      <c r="N306" s="1266"/>
      <c r="O306" s="1778"/>
      <c r="P306" s="1779"/>
      <c r="Q306" s="2142"/>
      <c r="R306" s="1778"/>
      <c r="S306" s="1778"/>
      <c r="Y306" s="2500"/>
      <c r="AG306" s="2500"/>
    </row>
    <row r="307" spans="1:33" s="45" customFormat="1" ht="19.5" customHeight="1" thickBot="1">
      <c r="A307" s="2764" t="s">
        <v>60</v>
      </c>
      <c r="B307" s="2779"/>
      <c r="C307" s="1717"/>
      <c r="D307" s="1717"/>
      <c r="E307" s="1717"/>
      <c r="F307" s="2063"/>
      <c r="G307" s="2093">
        <f>G301+G303</f>
        <v>14</v>
      </c>
      <c r="H307" s="2094">
        <f>H301+H303</f>
        <v>420</v>
      </c>
      <c r="I307" s="2095"/>
      <c r="J307" s="1489"/>
      <c r="K307" s="1489"/>
      <c r="L307" s="1916"/>
      <c r="M307" s="2096"/>
      <c r="N307" s="1685"/>
      <c r="O307" s="1786"/>
      <c r="P307" s="1787"/>
      <c r="Q307" s="2097"/>
      <c r="R307" s="1786"/>
      <c r="S307" s="1787"/>
      <c r="Y307" s="2500"/>
      <c r="AG307" s="2500"/>
    </row>
    <row r="308" spans="1:33" s="45" customFormat="1" ht="19.5" customHeight="1" thickBot="1">
      <c r="A308" s="2765" t="s">
        <v>239</v>
      </c>
      <c r="B308" s="2765"/>
      <c r="C308" s="1781"/>
      <c r="D308" s="1781"/>
      <c r="E308" s="1781"/>
      <c r="F308" s="1842"/>
      <c r="G308" s="1788">
        <f>G304+G305</f>
        <v>13.5</v>
      </c>
      <c r="H308" s="1788">
        <f>H304+H305</f>
        <v>405</v>
      </c>
      <c r="I308" s="1788"/>
      <c r="J308" s="1788"/>
      <c r="K308" s="1788"/>
      <c r="L308" s="1788"/>
      <c r="M308" s="1777"/>
      <c r="N308" s="2098"/>
      <c r="O308" s="1717"/>
      <c r="P308" s="1779"/>
      <c r="Q308" s="1715"/>
      <c r="R308" s="1717"/>
      <c r="S308" s="1717"/>
      <c r="Y308" s="2500"/>
      <c r="AG308" s="2500"/>
    </row>
    <row r="309" spans="1:33" s="45" customFormat="1" ht="26.25" customHeight="1" thickBot="1">
      <c r="A309" s="2750" t="s">
        <v>539</v>
      </c>
      <c r="B309" s="2751"/>
      <c r="C309" s="2751"/>
      <c r="D309" s="2751"/>
      <c r="E309" s="2751"/>
      <c r="F309" s="2751"/>
      <c r="G309" s="2751"/>
      <c r="H309" s="2775"/>
      <c r="I309" s="2775"/>
      <c r="J309" s="2775"/>
      <c r="K309" s="2775"/>
      <c r="L309" s="2775"/>
      <c r="M309" s="2775"/>
      <c r="N309" s="2751"/>
      <c r="O309" s="2751"/>
      <c r="P309" s="2751"/>
      <c r="Q309" s="2751"/>
      <c r="R309" s="2751"/>
      <c r="S309" s="2752"/>
      <c r="Y309" s="2500"/>
      <c r="AG309" s="2500"/>
    </row>
    <row r="310" spans="1:33" s="45" customFormat="1" ht="19.5" customHeight="1">
      <c r="A310" s="2099" t="s">
        <v>236</v>
      </c>
      <c r="B310" s="2065" t="s">
        <v>237</v>
      </c>
      <c r="C310" s="2100"/>
      <c r="D310" s="2067"/>
      <c r="E310" s="2067"/>
      <c r="F310" s="2101"/>
      <c r="G310" s="2102">
        <v>4</v>
      </c>
      <c r="H310" s="2462">
        <f aca="true" t="shared" si="53" ref="H310:H315">G310*30</f>
        <v>120</v>
      </c>
      <c r="I310" s="2461"/>
      <c r="J310" s="2103"/>
      <c r="K310" s="2103"/>
      <c r="L310" s="2103"/>
      <c r="M310" s="2073"/>
      <c r="N310" s="2071"/>
      <c r="O310" s="2072"/>
      <c r="P310" s="2104"/>
      <c r="Q310" s="2105"/>
      <c r="R310" s="2072"/>
      <c r="S310" s="2104"/>
      <c r="Y310" s="2500"/>
      <c r="AG310" s="2500"/>
    </row>
    <row r="311" spans="1:33" s="45" customFormat="1" ht="19.5" customHeight="1">
      <c r="A311" s="2106"/>
      <c r="B311" s="1714" t="s">
        <v>36</v>
      </c>
      <c r="C311" s="2083"/>
      <c r="D311" s="2077"/>
      <c r="E311" s="2077"/>
      <c r="F311" s="2107"/>
      <c r="G311" s="2475">
        <v>4</v>
      </c>
      <c r="H311" s="2079">
        <f t="shared" si="53"/>
        <v>120</v>
      </c>
      <c r="I311" s="2074"/>
      <c r="J311" s="2080"/>
      <c r="K311" s="2080"/>
      <c r="L311" s="2080"/>
      <c r="M311" s="2081"/>
      <c r="N311" s="2074"/>
      <c r="O311" s="2080"/>
      <c r="P311" s="2081"/>
      <c r="Q311" s="2108"/>
      <c r="R311" s="2080"/>
      <c r="S311" s="2081"/>
      <c r="Y311" s="2500"/>
      <c r="AG311" s="2500"/>
    </row>
    <row r="312" spans="1:33" s="45" customFormat="1" ht="19.5" customHeight="1">
      <c r="A312" s="2109" t="s">
        <v>160</v>
      </c>
      <c r="B312" s="2075" t="s">
        <v>240</v>
      </c>
      <c r="C312" s="2083"/>
      <c r="D312" s="2077"/>
      <c r="E312" s="2077"/>
      <c r="F312" s="2107"/>
      <c r="G312" s="2110">
        <f>G313</f>
        <v>4.5</v>
      </c>
      <c r="H312" s="2082">
        <f t="shared" si="53"/>
        <v>135</v>
      </c>
      <c r="I312" s="2074"/>
      <c r="J312" s="2080"/>
      <c r="K312" s="2080"/>
      <c r="L312" s="2080"/>
      <c r="M312" s="2081"/>
      <c r="N312" s="2074"/>
      <c r="O312" s="2080"/>
      <c r="P312" s="2081"/>
      <c r="Q312" s="2108"/>
      <c r="R312" s="2080"/>
      <c r="S312" s="2081"/>
      <c r="Y312" s="2500"/>
      <c r="AG312" s="2500"/>
    </row>
    <row r="313" spans="1:33" s="45" customFormat="1" ht="19.5" customHeight="1">
      <c r="A313" s="2106"/>
      <c r="B313" s="1714" t="s">
        <v>36</v>
      </c>
      <c r="C313" s="2083"/>
      <c r="D313" s="2077"/>
      <c r="E313" s="2077"/>
      <c r="F313" s="2107"/>
      <c r="G313" s="2475">
        <v>4.5</v>
      </c>
      <c r="H313" s="2079">
        <f t="shared" si="53"/>
        <v>135</v>
      </c>
      <c r="I313" s="2074"/>
      <c r="J313" s="2080"/>
      <c r="K313" s="2080"/>
      <c r="L313" s="2080"/>
      <c r="M313" s="2081"/>
      <c r="N313" s="2074"/>
      <c r="O313" s="2080"/>
      <c r="P313" s="2081"/>
      <c r="Q313" s="2108"/>
      <c r="R313" s="2080"/>
      <c r="S313" s="2081"/>
      <c r="Y313" s="2500"/>
      <c r="AG313" s="2500"/>
    </row>
    <row r="314" spans="1:33" s="45" customFormat="1" ht="19.5" customHeight="1">
      <c r="A314" s="2111" t="s">
        <v>238</v>
      </c>
      <c r="B314" s="2112" t="s">
        <v>79</v>
      </c>
      <c r="C314" s="1912"/>
      <c r="D314" s="1391" t="s">
        <v>503</v>
      </c>
      <c r="E314" s="1724"/>
      <c r="F314" s="1927"/>
      <c r="G314" s="1740">
        <v>4</v>
      </c>
      <c r="H314" s="2463">
        <f t="shared" si="53"/>
        <v>120</v>
      </c>
      <c r="I314" s="1390"/>
      <c r="J314" s="893"/>
      <c r="K314" s="893"/>
      <c r="L314" s="893"/>
      <c r="M314" s="1401"/>
      <c r="N314" s="1390"/>
      <c r="O314" s="1724"/>
      <c r="P314" s="1911"/>
      <c r="Q314" s="1723"/>
      <c r="R314" s="1724"/>
      <c r="S314" s="1911"/>
      <c r="Y314" s="2500"/>
      <c r="AG314" s="2500"/>
    </row>
    <row r="315" spans="1:33" s="45" customFormat="1" ht="19.5" customHeight="1" thickBot="1">
      <c r="A315" s="2113" t="s">
        <v>241</v>
      </c>
      <c r="B315" s="2114" t="s">
        <v>23</v>
      </c>
      <c r="C315" s="2092"/>
      <c r="D315" s="2090" t="s">
        <v>503</v>
      </c>
      <c r="E315" s="2090"/>
      <c r="F315" s="2115"/>
      <c r="G315" s="2116">
        <v>9.5</v>
      </c>
      <c r="H315" s="2463">
        <f t="shared" si="53"/>
        <v>285</v>
      </c>
      <c r="I315" s="1526"/>
      <c r="J315" s="1267"/>
      <c r="K315" s="1267"/>
      <c r="L315" s="1267"/>
      <c r="M315" s="1532"/>
      <c r="N315" s="1526"/>
      <c r="O315" s="2090"/>
      <c r="P315" s="2091"/>
      <c r="Q315" s="2117"/>
      <c r="R315" s="2090"/>
      <c r="S315" s="2091"/>
      <c r="Y315" s="2500"/>
      <c r="AG315" s="2500"/>
    </row>
    <row r="316" spans="1:33" s="45" customFormat="1" ht="19.5" customHeight="1" thickBot="1">
      <c r="A316" s="2743" t="s">
        <v>297</v>
      </c>
      <c r="B316" s="2780"/>
      <c r="C316" s="1786"/>
      <c r="D316" s="1786"/>
      <c r="E316" s="1786"/>
      <c r="F316" s="2118"/>
      <c r="G316" s="1844">
        <f>G310+G312+G314+G315</f>
        <v>22</v>
      </c>
      <c r="H316" s="1691">
        <f>H310+H312+H314+H315</f>
        <v>660</v>
      </c>
      <c r="I316" s="1685"/>
      <c r="J316" s="1686"/>
      <c r="K316" s="1686"/>
      <c r="L316" s="1686"/>
      <c r="M316" s="1687"/>
      <c r="N316" s="1685"/>
      <c r="O316" s="1786"/>
      <c r="P316" s="1787"/>
      <c r="Q316" s="1785"/>
      <c r="R316" s="1786"/>
      <c r="S316" s="1787"/>
      <c r="Y316" s="2500"/>
      <c r="AG316" s="2500"/>
    </row>
    <row r="317" spans="1:33" s="45" customFormat="1" ht="19.5" customHeight="1" thickBot="1">
      <c r="A317" s="2764" t="s">
        <v>60</v>
      </c>
      <c r="B317" s="2779"/>
      <c r="C317" s="1717"/>
      <c r="D317" s="1717"/>
      <c r="E317" s="1717"/>
      <c r="F317" s="2120"/>
      <c r="G317" s="2476">
        <f>G311+G313</f>
        <v>8.5</v>
      </c>
      <c r="H317" s="2477">
        <f>H311+H313</f>
        <v>255</v>
      </c>
      <c r="I317" s="1685"/>
      <c r="J317" s="1686"/>
      <c r="K317" s="1686"/>
      <c r="L317" s="1686"/>
      <c r="M317" s="1687"/>
      <c r="N317" s="1685"/>
      <c r="O317" s="1786"/>
      <c r="P317" s="1787"/>
      <c r="Q317" s="1785"/>
      <c r="R317" s="1786"/>
      <c r="S317" s="1787"/>
      <c r="Y317" s="2500"/>
      <c r="AG317" s="2500"/>
    </row>
    <row r="318" spans="1:33" s="45" customFormat="1" ht="19.5" customHeight="1" thickBot="1">
      <c r="A318" s="2765" t="s">
        <v>239</v>
      </c>
      <c r="B318" s="2765"/>
      <c r="C318" s="1781"/>
      <c r="D318" s="1781"/>
      <c r="E318" s="1781"/>
      <c r="F318" s="2121"/>
      <c r="G318" s="1844">
        <f>G314+G315</f>
        <v>13.5</v>
      </c>
      <c r="H318" s="1901">
        <f>H314+H315</f>
        <v>405</v>
      </c>
      <c r="I318" s="2124"/>
      <c r="J318" s="2122"/>
      <c r="K318" s="2122"/>
      <c r="L318" s="2122"/>
      <c r="M318" s="2123"/>
      <c r="N318" s="2124"/>
      <c r="O318" s="1778"/>
      <c r="P318" s="1779"/>
      <c r="Q318" s="1780"/>
      <c r="R318" s="1778"/>
      <c r="S318" s="1779"/>
      <c r="Y318" s="2500"/>
      <c r="AG318" s="2500"/>
    </row>
    <row r="319" spans="1:33" s="45" customFormat="1" ht="25.5" customHeight="1" thickBot="1">
      <c r="A319" s="2750" t="s">
        <v>541</v>
      </c>
      <c r="B319" s="2866"/>
      <c r="C319" s="2866"/>
      <c r="D319" s="2866"/>
      <c r="E319" s="2866"/>
      <c r="F319" s="2866"/>
      <c r="G319" s="2866"/>
      <c r="H319" s="2866"/>
      <c r="I319" s="2866"/>
      <c r="J319" s="2866"/>
      <c r="K319" s="2866"/>
      <c r="L319" s="2866"/>
      <c r="M319" s="2866"/>
      <c r="N319" s="2867"/>
      <c r="O319" s="2867"/>
      <c r="P319" s="2867"/>
      <c r="Q319" s="2867"/>
      <c r="R319" s="2867"/>
      <c r="S319" s="2868"/>
      <c r="Y319" s="2500"/>
      <c r="AG319" s="2500"/>
    </row>
    <row r="320" spans="1:33" s="45" customFormat="1" ht="18" customHeight="1">
      <c r="A320" s="2438" t="s">
        <v>236</v>
      </c>
      <c r="B320" s="2470" t="s">
        <v>279</v>
      </c>
      <c r="C320" s="2125"/>
      <c r="D320" s="1708"/>
      <c r="E320" s="1708"/>
      <c r="F320" s="2126"/>
      <c r="G320" s="2127">
        <v>4</v>
      </c>
      <c r="H320" s="2467">
        <f aca="true" t="shared" si="54" ref="H320:H325">G320*30</f>
        <v>120</v>
      </c>
      <c r="I320" s="2130"/>
      <c r="J320" s="2128"/>
      <c r="K320" s="2128"/>
      <c r="L320" s="2128"/>
      <c r="M320" s="2129"/>
      <c r="N320" s="2130"/>
      <c r="O320" s="1708"/>
      <c r="P320" s="1709"/>
      <c r="Q320" s="2125"/>
      <c r="R320" s="1708"/>
      <c r="S320" s="1709"/>
      <c r="Y320" s="2500"/>
      <c r="AG320" s="2500"/>
    </row>
    <row r="321" spans="1:33" s="45" customFormat="1" ht="18" customHeight="1">
      <c r="A321" s="2099"/>
      <c r="B321" s="2471" t="s">
        <v>36</v>
      </c>
      <c r="C321" s="1715"/>
      <c r="D321" s="1717"/>
      <c r="E321" s="1717"/>
      <c r="F321" s="2131"/>
      <c r="G321" s="2132">
        <v>4</v>
      </c>
      <c r="H321" s="2468">
        <f t="shared" si="54"/>
        <v>120</v>
      </c>
      <c r="I321" s="1487"/>
      <c r="J321" s="1489"/>
      <c r="K321" s="1489"/>
      <c r="L321" s="1489"/>
      <c r="M321" s="1726"/>
      <c r="N321" s="1487"/>
      <c r="O321" s="1717"/>
      <c r="P321" s="1732"/>
      <c r="Q321" s="1715"/>
      <c r="R321" s="1717"/>
      <c r="S321" s="1732"/>
      <c r="Y321" s="2500"/>
      <c r="AG321" s="2500"/>
    </row>
    <row r="322" spans="1:33" s="45" customFormat="1" ht="15" customHeight="1">
      <c r="A322" s="2109" t="s">
        <v>160</v>
      </c>
      <c r="B322" s="2472" t="s">
        <v>280</v>
      </c>
      <c r="C322" s="1912"/>
      <c r="D322" s="1724"/>
      <c r="E322" s="1724"/>
      <c r="F322" s="2086"/>
      <c r="G322" s="2133">
        <v>5</v>
      </c>
      <c r="H322" s="2468">
        <f t="shared" si="54"/>
        <v>150</v>
      </c>
      <c r="I322" s="1390"/>
      <c r="J322" s="893"/>
      <c r="K322" s="893"/>
      <c r="L322" s="893"/>
      <c r="M322" s="1401"/>
      <c r="N322" s="1390"/>
      <c r="O322" s="1724"/>
      <c r="P322" s="1911"/>
      <c r="Q322" s="1912"/>
      <c r="R322" s="1724"/>
      <c r="S322" s="1911"/>
      <c r="Y322" s="2500"/>
      <c r="AG322" s="2500"/>
    </row>
    <row r="323" spans="1:33" s="45" customFormat="1" ht="15.75" customHeight="1">
      <c r="A323" s="2109"/>
      <c r="B323" s="2418" t="s">
        <v>36</v>
      </c>
      <c r="C323" s="1912"/>
      <c r="D323" s="1724"/>
      <c r="E323" s="1724"/>
      <c r="F323" s="2086"/>
      <c r="G323" s="2133">
        <v>5</v>
      </c>
      <c r="H323" s="2468">
        <f t="shared" si="54"/>
        <v>150</v>
      </c>
      <c r="I323" s="1390"/>
      <c r="J323" s="893"/>
      <c r="K323" s="893"/>
      <c r="L323" s="893"/>
      <c r="M323" s="1401"/>
      <c r="N323" s="1390"/>
      <c r="O323" s="1724"/>
      <c r="P323" s="1911"/>
      <c r="Q323" s="1912"/>
      <c r="R323" s="1724"/>
      <c r="S323" s="1911"/>
      <c r="Y323" s="2500"/>
      <c r="AG323" s="2500"/>
    </row>
    <row r="324" spans="1:33" s="45" customFormat="1" ht="13.5" customHeight="1">
      <c r="A324" s="2111" t="s">
        <v>238</v>
      </c>
      <c r="B324" s="2473" t="s">
        <v>79</v>
      </c>
      <c r="C324" s="1912"/>
      <c r="D324" s="1391" t="s">
        <v>503</v>
      </c>
      <c r="E324" s="1724"/>
      <c r="F324" s="2086"/>
      <c r="G324" s="2134">
        <v>4</v>
      </c>
      <c r="H324" s="2463">
        <f t="shared" si="54"/>
        <v>120</v>
      </c>
      <c r="I324" s="1390"/>
      <c r="J324" s="893"/>
      <c r="K324" s="893"/>
      <c r="L324" s="893"/>
      <c r="M324" s="1401"/>
      <c r="N324" s="2135"/>
      <c r="O324" s="1724"/>
      <c r="P324" s="1911"/>
      <c r="Q324" s="1912"/>
      <c r="R324" s="1724"/>
      <c r="S324" s="1911"/>
      <c r="Y324" s="2500"/>
      <c r="AG324" s="2500"/>
    </row>
    <row r="325" spans="1:33" s="45" customFormat="1" ht="15" customHeight="1" thickBot="1">
      <c r="A325" s="2113" t="s">
        <v>241</v>
      </c>
      <c r="B325" s="2473" t="s">
        <v>23</v>
      </c>
      <c r="C325" s="2136"/>
      <c r="D325" s="1759" t="s">
        <v>503</v>
      </c>
      <c r="E325" s="2137"/>
      <c r="F325" s="2138"/>
      <c r="G325" s="2139">
        <v>9.5</v>
      </c>
      <c r="H325" s="2469">
        <f t="shared" si="54"/>
        <v>285</v>
      </c>
      <c r="I325" s="2135"/>
      <c r="J325" s="1770"/>
      <c r="K325" s="1770"/>
      <c r="L325" s="1770"/>
      <c r="M325" s="2060"/>
      <c r="N325" s="2135"/>
      <c r="O325" s="2137"/>
      <c r="P325" s="2140"/>
      <c r="Q325" s="2136"/>
      <c r="R325" s="2137"/>
      <c r="S325" s="2140"/>
      <c r="Y325" s="2500"/>
      <c r="AG325" s="2500"/>
    </row>
    <row r="326" spans="1:33" s="45" customFormat="1" ht="15" customHeight="1" thickBot="1">
      <c r="A326" s="2756" t="s">
        <v>28</v>
      </c>
      <c r="B326" s="2756"/>
      <c r="C326" s="1785"/>
      <c r="D326" s="1786"/>
      <c r="E326" s="1786"/>
      <c r="F326" s="2063"/>
      <c r="G326" s="1788">
        <f>SUM(G320,G322,G324,G325)</f>
        <v>22.5</v>
      </c>
      <c r="H326" s="1839">
        <f>G326*30</f>
        <v>675</v>
      </c>
      <c r="I326" s="1685"/>
      <c r="J326" s="1686"/>
      <c r="K326" s="1686"/>
      <c r="L326" s="1686"/>
      <c r="M326" s="1687"/>
      <c r="N326" s="1685"/>
      <c r="O326" s="1786"/>
      <c r="P326" s="1787"/>
      <c r="Q326" s="2097"/>
      <c r="R326" s="1786"/>
      <c r="S326" s="1787"/>
      <c r="Y326" s="2500"/>
      <c r="AG326" s="2500"/>
    </row>
    <row r="327" spans="1:33" s="45" customFormat="1" ht="15" customHeight="1" thickBot="1">
      <c r="A327" s="2742" t="s">
        <v>60</v>
      </c>
      <c r="B327" s="2742"/>
      <c r="C327" s="1715"/>
      <c r="D327" s="1717"/>
      <c r="E327" s="1717"/>
      <c r="F327" s="2064"/>
      <c r="G327" s="1658">
        <f>SUM(G321,G323,)</f>
        <v>9</v>
      </c>
      <c r="H327" s="2141">
        <f>G327*30</f>
        <v>270</v>
      </c>
      <c r="I327" s="1487"/>
      <c r="J327" s="1489"/>
      <c r="K327" s="1489"/>
      <c r="L327" s="1489"/>
      <c r="M327" s="2089"/>
      <c r="N327" s="2087"/>
      <c r="O327" s="1778"/>
      <c r="P327" s="1779"/>
      <c r="Q327" s="2142"/>
      <c r="R327" s="1778"/>
      <c r="S327" s="1779"/>
      <c r="Y327" s="2500"/>
      <c r="AG327" s="2500"/>
    </row>
    <row r="328" spans="1:33" s="45" customFormat="1" ht="15" customHeight="1" thickBot="1">
      <c r="A328" s="2765" t="s">
        <v>239</v>
      </c>
      <c r="B328" s="2765"/>
      <c r="C328" s="1841"/>
      <c r="D328" s="1781"/>
      <c r="E328" s="1781"/>
      <c r="F328" s="1842"/>
      <c r="G328" s="1788">
        <f>G324+G325</f>
        <v>13.5</v>
      </c>
      <c r="H328" s="2143">
        <f>G328*30</f>
        <v>405</v>
      </c>
      <c r="I328" s="1788"/>
      <c r="J328" s="1788"/>
      <c r="K328" s="1788"/>
      <c r="L328" s="1788"/>
      <c r="M328" s="1788"/>
      <c r="N328" s="1843"/>
      <c r="O328" s="1786"/>
      <c r="P328" s="1787"/>
      <c r="Q328" s="2097"/>
      <c r="R328" s="1786"/>
      <c r="S328" s="1787"/>
      <c r="Y328" s="2500"/>
      <c r="AG328" s="2500"/>
    </row>
    <row r="329" spans="1:33" s="45" customFormat="1" ht="16.5" thickBot="1">
      <c r="A329" s="2850" t="s">
        <v>197</v>
      </c>
      <c r="B329" s="2851"/>
      <c r="C329" s="2851"/>
      <c r="D329" s="2851"/>
      <c r="E329" s="2851"/>
      <c r="F329" s="2851"/>
      <c r="G329" s="2851"/>
      <c r="H329" s="2851"/>
      <c r="I329" s="2851"/>
      <c r="J329" s="2851"/>
      <c r="K329" s="2851"/>
      <c r="L329" s="2851"/>
      <c r="M329" s="2851"/>
      <c r="N329" s="2851"/>
      <c r="O329" s="2851"/>
      <c r="P329" s="2851"/>
      <c r="Q329" s="2851"/>
      <c r="R329" s="2851"/>
      <c r="S329" s="2852"/>
      <c r="Y329" s="2500"/>
      <c r="AG329" s="2500"/>
    </row>
    <row r="330" spans="1:33" ht="16.5" thickBot="1">
      <c r="A330" s="2272" t="s">
        <v>161</v>
      </c>
      <c r="B330" s="2144" t="s">
        <v>54</v>
      </c>
      <c r="C330" s="2145"/>
      <c r="D330" s="2146"/>
      <c r="E330" s="2146"/>
      <c r="F330" s="2147"/>
      <c r="G330" s="2148">
        <v>1.5</v>
      </c>
      <c r="H330" s="312">
        <f>G330*30</f>
        <v>45</v>
      </c>
      <c r="I330" s="2149"/>
      <c r="J330" s="2149"/>
      <c r="K330" s="2149"/>
      <c r="L330" s="2149"/>
      <c r="M330" s="2150"/>
      <c r="N330" s="2151"/>
      <c r="O330" s="2152"/>
      <c r="P330" s="2153"/>
      <c r="Q330" s="2154"/>
      <c r="R330" s="2155"/>
      <c r="S330" s="2156"/>
      <c r="Y330" s="2511"/>
      <c r="AG330" s="2511"/>
    </row>
    <row r="331" spans="1:33" ht="16.5" thickBot="1">
      <c r="A331" s="2743" t="s">
        <v>28</v>
      </c>
      <c r="B331" s="2744"/>
      <c r="C331" s="1785"/>
      <c r="D331" s="1786"/>
      <c r="E331" s="1786"/>
      <c r="F331" s="2118"/>
      <c r="G331" s="1788">
        <f>G$330</f>
        <v>1.5</v>
      </c>
      <c r="H331" s="2119">
        <f aca="true" t="shared" si="55" ref="H331:S331">H$330</f>
        <v>45</v>
      </c>
      <c r="I331" s="2157">
        <f t="shared" si="55"/>
        <v>0</v>
      </c>
      <c r="J331" s="2157">
        <f t="shared" si="55"/>
        <v>0</v>
      </c>
      <c r="K331" s="2157">
        <f t="shared" si="55"/>
        <v>0</v>
      </c>
      <c r="L331" s="2157">
        <f t="shared" si="55"/>
        <v>0</v>
      </c>
      <c r="M331" s="2158">
        <f t="shared" si="55"/>
        <v>0</v>
      </c>
      <c r="N331" s="2159">
        <f t="shared" si="55"/>
        <v>0</v>
      </c>
      <c r="O331" s="2157">
        <f t="shared" si="55"/>
        <v>0</v>
      </c>
      <c r="P331" s="2158">
        <f t="shared" si="55"/>
        <v>0</v>
      </c>
      <c r="Q331" s="2159">
        <f t="shared" si="55"/>
        <v>0</v>
      </c>
      <c r="R331" s="2157">
        <f t="shared" si="55"/>
        <v>0</v>
      </c>
      <c r="S331" s="2158">
        <f t="shared" si="55"/>
        <v>0</v>
      </c>
      <c r="Y331" s="2511"/>
      <c r="AG331" s="2511"/>
    </row>
    <row r="332" spans="1:33" ht="21" customHeight="1">
      <c r="A332" s="2512"/>
      <c r="B332" s="2160"/>
      <c r="C332" s="2161"/>
      <c r="D332" s="2161"/>
      <c r="E332" s="2161"/>
      <c r="F332" s="2162"/>
      <c r="G332" s="2163"/>
      <c r="H332" s="2163"/>
      <c r="I332" s="2163"/>
      <c r="J332" s="2163"/>
      <c r="K332" s="2163"/>
      <c r="L332" s="2163"/>
      <c r="M332" s="2163"/>
      <c r="N332" s="2163"/>
      <c r="O332" s="2161"/>
      <c r="P332" s="2161"/>
      <c r="Q332" s="2161"/>
      <c r="R332" s="2161"/>
      <c r="S332" s="2161"/>
      <c r="Y332" s="2511"/>
      <c r="AG332" s="2511"/>
    </row>
    <row r="333" spans="1:33" ht="16.5" thickBot="1">
      <c r="A333" s="2837" t="s">
        <v>538</v>
      </c>
      <c r="B333" s="2838"/>
      <c r="C333" s="2761"/>
      <c r="D333" s="2761"/>
      <c r="E333" s="2761"/>
      <c r="F333" s="2761"/>
      <c r="G333" s="2761"/>
      <c r="H333" s="2761"/>
      <c r="I333" s="2761"/>
      <c r="J333" s="2761"/>
      <c r="K333" s="2761"/>
      <c r="L333" s="2761"/>
      <c r="M333" s="2761"/>
      <c r="N333" s="2761"/>
      <c r="O333" s="2761"/>
      <c r="P333" s="2761"/>
      <c r="Q333" s="2761"/>
      <c r="R333" s="2761"/>
      <c r="S333" s="2761"/>
      <c r="Y333" s="2511"/>
      <c r="AG333" s="2511"/>
    </row>
    <row r="334" spans="1:33" ht="16.5" thickBot="1">
      <c r="A334" s="2164"/>
      <c r="B334" s="2275" t="s">
        <v>281</v>
      </c>
      <c r="C334" s="2165"/>
      <c r="D334" s="2165"/>
      <c r="E334" s="2165"/>
      <c r="F334" s="2165"/>
      <c r="G334" s="1684">
        <f>G335+G336</f>
        <v>240</v>
      </c>
      <c r="H334" s="1684">
        <f>H335+H336</f>
        <v>7200</v>
      </c>
      <c r="I334" s="1839"/>
      <c r="J334" s="1839"/>
      <c r="K334" s="1839"/>
      <c r="L334" s="1839"/>
      <c r="M334" s="1839"/>
      <c r="N334" s="1684"/>
      <c r="O334" s="1684"/>
      <c r="P334" s="1684"/>
      <c r="Q334" s="1684"/>
      <c r="R334" s="1684"/>
      <c r="S334" s="1684"/>
      <c r="U334" s="11" t="s">
        <v>198</v>
      </c>
      <c r="V334" s="905">
        <f>U14+V35+V77+V131</f>
        <v>68.5</v>
      </c>
      <c r="Y334" s="2511"/>
      <c r="AG334" s="2511"/>
    </row>
    <row r="335" spans="1:33" ht="16.5" thickBot="1">
      <c r="A335" s="2164"/>
      <c r="B335" s="2275" t="s">
        <v>282</v>
      </c>
      <c r="C335" s="2165"/>
      <c r="D335" s="2165"/>
      <c r="E335" s="2165"/>
      <c r="F335" s="2165"/>
      <c r="G335" s="2167">
        <f>G105+G70+G178+G307</f>
        <v>98</v>
      </c>
      <c r="H335" s="2167">
        <f>H105+H70+H178+H307</f>
        <v>2940</v>
      </c>
      <c r="I335" s="2167"/>
      <c r="J335" s="2167"/>
      <c r="K335" s="2167"/>
      <c r="L335" s="2167"/>
      <c r="M335" s="2167"/>
      <c r="N335" s="2168"/>
      <c r="O335" s="2169"/>
      <c r="P335" s="2170"/>
      <c r="Q335" s="2171"/>
      <c r="R335" s="2169"/>
      <c r="S335" s="2170"/>
      <c r="T335" s="771">
        <f>N343+Q343</f>
        <v>142</v>
      </c>
      <c r="U335" s="11" t="s">
        <v>199</v>
      </c>
      <c r="V335" s="905">
        <f>U15+V36+V80+V132+G308+G331</f>
        <v>73.5</v>
      </c>
      <c r="Y335" s="2511"/>
      <c r="AG335" s="2511"/>
    </row>
    <row r="336" spans="1:33" ht="16.5" customHeight="1" thickBot="1">
      <c r="A336" s="2164"/>
      <c r="B336" s="2275" t="s">
        <v>283</v>
      </c>
      <c r="C336" s="2165"/>
      <c r="D336" s="2165"/>
      <c r="E336" s="2165"/>
      <c r="F336" s="2165"/>
      <c r="G336" s="1684">
        <f aca="true" t="shared" si="56" ref="G336:P336">G106+G71+G179+G331+G308</f>
        <v>142</v>
      </c>
      <c r="H336" s="1684">
        <f t="shared" si="56"/>
        <v>4260</v>
      </c>
      <c r="I336" s="1684">
        <f t="shared" si="56"/>
        <v>1576</v>
      </c>
      <c r="J336" s="1684">
        <f t="shared" si="56"/>
        <v>870</v>
      </c>
      <c r="K336" s="1684">
        <f t="shared" si="56"/>
        <v>280</v>
      </c>
      <c r="L336" s="1684">
        <f t="shared" si="56"/>
        <v>426</v>
      </c>
      <c r="M336" s="1684">
        <f t="shared" si="56"/>
        <v>2099</v>
      </c>
      <c r="N336" s="1684">
        <f t="shared" si="56"/>
        <v>29</v>
      </c>
      <c r="O336" s="1684">
        <f t="shared" si="56"/>
        <v>31</v>
      </c>
      <c r="P336" s="1684">
        <f t="shared" si="56"/>
        <v>29</v>
      </c>
      <c r="Q336" s="1684">
        <f>Q77+Q86+Q89+Q134+Q160+Q164+Q172</f>
        <v>22</v>
      </c>
      <c r="R336" s="1684">
        <f>R53+R135+R147+R168+R175+R176</f>
        <v>22</v>
      </c>
      <c r="S336" s="1684">
        <f>S15+S131+S141+S150+S153+S169</f>
        <v>17</v>
      </c>
      <c r="Y336" s="2511"/>
      <c r="AG336" s="2511"/>
    </row>
    <row r="337" spans="1:33" ht="16.5" thickBot="1">
      <c r="A337" s="2223"/>
      <c r="B337" s="2172"/>
      <c r="C337" s="2173"/>
      <c r="D337" s="2174"/>
      <c r="E337" s="2174"/>
      <c r="F337" s="2174"/>
      <c r="G337" s="2175"/>
      <c r="H337" s="2176"/>
      <c r="I337" s="2177"/>
      <c r="J337" s="2178"/>
      <c r="K337" s="2178"/>
      <c r="L337" s="2178"/>
      <c r="M337" s="2179"/>
      <c r="N337" s="2180"/>
      <c r="O337" s="2180"/>
      <c r="P337" s="2481"/>
      <c r="Q337" s="2095"/>
      <c r="R337" s="1769"/>
      <c r="S337" s="1769"/>
      <c r="Y337" s="2511"/>
      <c r="AG337" s="2511"/>
    </row>
    <row r="338" spans="1:33" ht="16.5" customHeight="1" thickBot="1">
      <c r="A338" s="2747" t="s">
        <v>194</v>
      </c>
      <c r="B338" s="2748"/>
      <c r="C338" s="2748"/>
      <c r="D338" s="2748"/>
      <c r="E338" s="2748"/>
      <c r="F338" s="2748"/>
      <c r="G338" s="2748"/>
      <c r="H338" s="2748"/>
      <c r="I338" s="2748"/>
      <c r="J338" s="2748"/>
      <c r="K338" s="2748"/>
      <c r="L338" s="2748"/>
      <c r="M338" s="2749"/>
      <c r="N338" s="2488">
        <f aca="true" t="shared" si="57" ref="N338:S338">N336</f>
        <v>29</v>
      </c>
      <c r="O338" s="2489">
        <f t="shared" si="57"/>
        <v>31</v>
      </c>
      <c r="P338" s="2490">
        <f t="shared" si="57"/>
        <v>29</v>
      </c>
      <c r="Q338" s="2491">
        <f t="shared" si="57"/>
        <v>22</v>
      </c>
      <c r="R338" s="2489">
        <f t="shared" si="57"/>
        <v>22</v>
      </c>
      <c r="S338" s="2490">
        <f t="shared" si="57"/>
        <v>17</v>
      </c>
      <c r="Y338" s="2511"/>
      <c r="AA338" s="14"/>
      <c r="AB338" s="2267">
        <v>1</v>
      </c>
      <c r="AC338" s="2268" t="s">
        <v>500</v>
      </c>
      <c r="AD338" s="2268" t="s">
        <v>501</v>
      </c>
      <c r="AE338" s="2268">
        <v>3</v>
      </c>
      <c r="AF338" s="2268" t="s">
        <v>502</v>
      </c>
      <c r="AG338" s="2571" t="s">
        <v>503</v>
      </c>
    </row>
    <row r="339" spans="1:33" ht="16.5" customHeight="1">
      <c r="A339" s="2730" t="s">
        <v>193</v>
      </c>
      <c r="B339" s="2745"/>
      <c r="C339" s="2745"/>
      <c r="D339" s="2745"/>
      <c r="E339" s="2745"/>
      <c r="F339" s="2745"/>
      <c r="G339" s="2745"/>
      <c r="H339" s="2745"/>
      <c r="I339" s="2745"/>
      <c r="J339" s="2745"/>
      <c r="K339" s="2745"/>
      <c r="L339" s="2745"/>
      <c r="M339" s="2746"/>
      <c r="N339" s="1720">
        <v>3</v>
      </c>
      <c r="O339" s="1717">
        <v>3</v>
      </c>
      <c r="P339" s="1732">
        <v>3</v>
      </c>
      <c r="Q339" s="1715">
        <v>3</v>
      </c>
      <c r="R339" s="1717">
        <v>2</v>
      </c>
      <c r="S339" s="1732">
        <v>1</v>
      </c>
      <c r="Y339" s="2511"/>
      <c r="AA339" s="2261" t="s">
        <v>518</v>
      </c>
      <c r="AB339" s="2259">
        <f aca="true" t="shared" si="58" ref="AB339:AG339">AB12+AB34+AB82+AB130</f>
        <v>3</v>
      </c>
      <c r="AC339" s="2259">
        <f t="shared" si="58"/>
        <v>3</v>
      </c>
      <c r="AD339" s="2259">
        <f t="shared" si="58"/>
        <v>3</v>
      </c>
      <c r="AE339" s="2259">
        <f t="shared" si="58"/>
        <v>3</v>
      </c>
      <c r="AF339" s="2259">
        <f t="shared" si="58"/>
        <v>2</v>
      </c>
      <c r="AG339" s="2572">
        <f t="shared" si="58"/>
        <v>1</v>
      </c>
    </row>
    <row r="340" spans="1:33" ht="16.5" customHeight="1">
      <c r="A340" s="2730" t="s">
        <v>27</v>
      </c>
      <c r="B340" s="2745"/>
      <c r="C340" s="2745"/>
      <c r="D340" s="2745"/>
      <c r="E340" s="2745"/>
      <c r="F340" s="2745"/>
      <c r="G340" s="2745"/>
      <c r="H340" s="2745"/>
      <c r="I340" s="2745"/>
      <c r="J340" s="2745"/>
      <c r="K340" s="2745"/>
      <c r="L340" s="2745"/>
      <c r="M340" s="2746"/>
      <c r="N340" s="1723">
        <v>5</v>
      </c>
      <c r="O340" s="1724">
        <v>3</v>
      </c>
      <c r="P340" s="1911">
        <v>4</v>
      </c>
      <c r="Q340" s="1912">
        <v>3</v>
      </c>
      <c r="R340" s="1724">
        <v>3</v>
      </c>
      <c r="S340" s="1911">
        <v>5</v>
      </c>
      <c r="Y340" s="2511"/>
      <c r="AA340" s="2261" t="s">
        <v>519</v>
      </c>
      <c r="AB340" s="2259">
        <f aca="true" t="shared" si="59" ref="AB340:AF342">AB13+AB35+AB83+AB131</f>
        <v>5</v>
      </c>
      <c r="AC340" s="2259">
        <f t="shared" si="59"/>
        <v>3</v>
      </c>
      <c r="AD340" s="2259">
        <f t="shared" si="59"/>
        <v>4</v>
      </c>
      <c r="AE340" s="2259">
        <f t="shared" si="59"/>
        <v>3</v>
      </c>
      <c r="AF340" s="2259">
        <f t="shared" si="59"/>
        <v>3</v>
      </c>
      <c r="AG340" s="2572">
        <f>AG13+AG35+AG83+AG131+1</f>
        <v>5</v>
      </c>
    </row>
    <row r="341" spans="1:33" ht="15.75">
      <c r="A341" s="2730" t="s">
        <v>73</v>
      </c>
      <c r="B341" s="2745"/>
      <c r="C341" s="2745"/>
      <c r="D341" s="2745"/>
      <c r="E341" s="2745"/>
      <c r="F341" s="2745"/>
      <c r="G341" s="2745"/>
      <c r="H341" s="2745"/>
      <c r="I341" s="2745"/>
      <c r="J341" s="2745"/>
      <c r="K341" s="2745"/>
      <c r="L341" s="2745"/>
      <c r="M341" s="2746"/>
      <c r="N341" s="2182"/>
      <c r="O341" s="1724"/>
      <c r="P341" s="2226"/>
      <c r="Q341" s="2225"/>
      <c r="R341" s="1747"/>
      <c r="S341" s="2226">
        <v>1</v>
      </c>
      <c r="Y341" s="2511"/>
      <c r="AA341" s="2262" t="s">
        <v>520</v>
      </c>
      <c r="AB341" s="2259">
        <f t="shared" si="59"/>
        <v>0</v>
      </c>
      <c r="AC341" s="2259">
        <f t="shared" si="59"/>
        <v>0</v>
      </c>
      <c r="AD341" s="2259">
        <f t="shared" si="59"/>
        <v>0</v>
      </c>
      <c r="AE341" s="2259">
        <f t="shared" si="59"/>
        <v>1</v>
      </c>
      <c r="AF341" s="2259">
        <f t="shared" si="59"/>
        <v>0</v>
      </c>
      <c r="AG341" s="2572">
        <f>AG14+AG36+AG84+AG132</f>
        <v>0</v>
      </c>
    </row>
    <row r="342" spans="1:33" ht="16.5" thickBot="1">
      <c r="A342" s="2733" t="s">
        <v>74</v>
      </c>
      <c r="B342" s="2734"/>
      <c r="C342" s="2734"/>
      <c r="D342" s="2734"/>
      <c r="E342" s="2734"/>
      <c r="F342" s="2734"/>
      <c r="G342" s="2734"/>
      <c r="H342" s="2734"/>
      <c r="I342" s="2734"/>
      <c r="J342" s="2734"/>
      <c r="K342" s="2734"/>
      <c r="L342" s="2734"/>
      <c r="M342" s="2735"/>
      <c r="N342" s="2227"/>
      <c r="O342" s="2090"/>
      <c r="P342" s="2479"/>
      <c r="Q342" s="2480">
        <v>1</v>
      </c>
      <c r="R342" s="2478"/>
      <c r="S342" s="2479"/>
      <c r="Y342" s="2511"/>
      <c r="AA342" s="2262" t="s">
        <v>521</v>
      </c>
      <c r="AB342" s="2259">
        <f t="shared" si="59"/>
        <v>0</v>
      </c>
      <c r="AC342" s="2259">
        <f t="shared" si="59"/>
        <v>0</v>
      </c>
      <c r="AD342" s="2259">
        <f t="shared" si="59"/>
        <v>0</v>
      </c>
      <c r="AE342" s="2259">
        <f t="shared" si="59"/>
        <v>0</v>
      </c>
      <c r="AF342" s="2259">
        <f t="shared" si="59"/>
        <v>0</v>
      </c>
      <c r="AG342" s="2572">
        <f>AG15+AG37+AG85+AG133</f>
        <v>1</v>
      </c>
    </row>
    <row r="343" spans="1:33" ht="15.75">
      <c r="A343" s="2513"/>
      <c r="B343" s="2269"/>
      <c r="C343" s="2269"/>
      <c r="D343" s="2269"/>
      <c r="E343" s="2269"/>
      <c r="F343" s="2269"/>
      <c r="G343" s="2269"/>
      <c r="H343" s="2269"/>
      <c r="I343" s="2269"/>
      <c r="J343" s="2269"/>
      <c r="K343" s="2269"/>
      <c r="L343" s="2269"/>
      <c r="M343" s="2269"/>
      <c r="N343" s="2753">
        <f>V334</f>
        <v>68.5</v>
      </c>
      <c r="O343" s="2754"/>
      <c r="P343" s="2755"/>
      <c r="Q343" s="2753">
        <f>V335</f>
        <v>73.5</v>
      </c>
      <c r="R343" s="2754"/>
      <c r="S343" s="2755"/>
      <c r="Y343" s="2511"/>
      <c r="AG343" s="2511"/>
    </row>
    <row r="344" spans="1:33" ht="12.75" customHeight="1">
      <c r="A344" s="2513"/>
      <c r="B344" s="2269"/>
      <c r="C344" s="2269"/>
      <c r="D344" s="2269"/>
      <c r="E344" s="2269"/>
      <c r="F344" s="2269"/>
      <c r="G344" s="2269"/>
      <c r="H344" s="2269"/>
      <c r="I344" s="2269"/>
      <c r="J344" s="2269"/>
      <c r="K344" s="2269"/>
      <c r="L344" s="2269"/>
      <c r="M344" s="2269"/>
      <c r="N344" s="2183"/>
      <c r="O344" s="2161"/>
      <c r="P344" s="2183"/>
      <c r="Q344" s="2183"/>
      <c r="R344" s="2183"/>
      <c r="S344" s="2183"/>
      <c r="Y344" s="2511"/>
      <c r="AG344" s="2511"/>
    </row>
    <row r="345" spans="1:33" ht="15.75" thickBot="1">
      <c r="A345" s="2760" t="s">
        <v>387</v>
      </c>
      <c r="B345" s="2761"/>
      <c r="C345" s="2761"/>
      <c r="D345" s="2761"/>
      <c r="E345" s="2761"/>
      <c r="F345" s="2761"/>
      <c r="G345" s="2761"/>
      <c r="H345" s="2761"/>
      <c r="I345" s="2761"/>
      <c r="J345" s="2761"/>
      <c r="K345" s="2761"/>
      <c r="L345" s="2761"/>
      <c r="M345" s="2761"/>
      <c r="N345" s="2761"/>
      <c r="O345" s="2761"/>
      <c r="P345" s="2761"/>
      <c r="Q345" s="2761"/>
      <c r="R345" s="2761"/>
      <c r="S345" s="2761"/>
      <c r="Y345" s="2511"/>
      <c r="AG345" s="2511"/>
    </row>
    <row r="346" spans="1:33" ht="16.5" thickBot="1">
      <c r="A346" s="2164"/>
      <c r="B346" s="2275" t="s">
        <v>281</v>
      </c>
      <c r="C346" s="2165"/>
      <c r="D346" s="2165"/>
      <c r="E346" s="2165"/>
      <c r="F346" s="2165"/>
      <c r="G346" s="2184">
        <f>G69+G229+G316+G330</f>
        <v>240</v>
      </c>
      <c r="H346" s="2185">
        <f>H69+H229+H316+H330</f>
        <v>7200</v>
      </c>
      <c r="I346" s="2186"/>
      <c r="J346" s="2186"/>
      <c r="K346" s="2186"/>
      <c r="L346" s="2186"/>
      <c r="M346" s="2187"/>
      <c r="N346" s="2188"/>
      <c r="O346" s="2011"/>
      <c r="P346" s="2189"/>
      <c r="Q346" s="2190"/>
      <c r="R346" s="2011"/>
      <c r="S346" s="2189"/>
      <c r="U346" s="11" t="s">
        <v>198</v>
      </c>
      <c r="V346" s="905">
        <f>U14+V35+V77+Z182</f>
        <v>68.5</v>
      </c>
      <c r="Y346" s="2511"/>
      <c r="AG346" s="2511"/>
    </row>
    <row r="347" spans="1:33" ht="16.5" thickBot="1">
      <c r="A347" s="2164"/>
      <c r="B347" s="2275" t="s">
        <v>282</v>
      </c>
      <c r="C347" s="2165"/>
      <c r="D347" s="2165"/>
      <c r="E347" s="2165"/>
      <c r="F347" s="2165"/>
      <c r="G347" s="2492">
        <f>G317+G230+G70</f>
        <v>97.5</v>
      </c>
      <c r="H347" s="2493">
        <f>H317+H230+H70</f>
        <v>2925</v>
      </c>
      <c r="I347" s="2186"/>
      <c r="J347" s="2186"/>
      <c r="K347" s="2186"/>
      <c r="L347" s="2186"/>
      <c r="M347" s="2187"/>
      <c r="N347" s="2191"/>
      <c r="O347" s="2192"/>
      <c r="P347" s="2193"/>
      <c r="Q347" s="2194"/>
      <c r="R347" s="2192"/>
      <c r="S347" s="2193"/>
      <c r="T347" s="771">
        <f>N355+Q355</f>
        <v>142.5</v>
      </c>
      <c r="U347" s="11" t="s">
        <v>199</v>
      </c>
      <c r="V347" s="905">
        <f>U15+V36+V80+Z183+G318+G331</f>
        <v>74</v>
      </c>
      <c r="Y347" s="2511"/>
      <c r="AG347" s="2511"/>
    </row>
    <row r="348" spans="1:33" ht="16.5" thickBot="1">
      <c r="A348" s="2164"/>
      <c r="B348" s="2275" t="s">
        <v>283</v>
      </c>
      <c r="C348" s="2165"/>
      <c r="D348" s="2165"/>
      <c r="E348" s="2165"/>
      <c r="F348" s="2165"/>
      <c r="G348" s="2195">
        <f aca="true" t="shared" si="60" ref="G348:S348">G318+G$71+G231+G331</f>
        <v>142.5</v>
      </c>
      <c r="H348" s="2196">
        <f t="shared" si="60"/>
        <v>4275</v>
      </c>
      <c r="I348" s="2196">
        <f t="shared" si="60"/>
        <v>1571</v>
      </c>
      <c r="J348" s="2196">
        <f t="shared" si="60"/>
        <v>822</v>
      </c>
      <c r="K348" s="2196">
        <f t="shared" si="60"/>
        <v>290</v>
      </c>
      <c r="L348" s="2196">
        <f t="shared" si="60"/>
        <v>459</v>
      </c>
      <c r="M348" s="2196">
        <f t="shared" si="60"/>
        <v>2119</v>
      </c>
      <c r="N348" s="2195">
        <f t="shared" si="60"/>
        <v>29</v>
      </c>
      <c r="O348" s="2195">
        <f t="shared" si="60"/>
        <v>29</v>
      </c>
      <c r="P348" s="2195">
        <f t="shared" si="60"/>
        <v>29</v>
      </c>
      <c r="Q348" s="2195">
        <f t="shared" si="60"/>
        <v>22</v>
      </c>
      <c r="R348" s="2195">
        <f t="shared" si="60"/>
        <v>24</v>
      </c>
      <c r="S348" s="2195">
        <f t="shared" si="60"/>
        <v>16</v>
      </c>
      <c r="Y348" s="2511"/>
      <c r="AG348" s="2511"/>
    </row>
    <row r="349" spans="1:33" ht="16.5" thickBot="1">
      <c r="A349" s="2197"/>
      <c r="B349" s="1840"/>
      <c r="C349" s="2198"/>
      <c r="D349" s="2199"/>
      <c r="E349" s="2199"/>
      <c r="F349" s="2199"/>
      <c r="G349" s="2200"/>
      <c r="H349" s="2201"/>
      <c r="I349" s="2202"/>
      <c r="J349" s="2203"/>
      <c r="K349" s="2203"/>
      <c r="L349" s="2203"/>
      <c r="M349" s="2204"/>
      <c r="N349" s="2205"/>
      <c r="O349" s="2180"/>
      <c r="P349" s="2206"/>
      <c r="Q349" s="2207"/>
      <c r="R349" s="1769"/>
      <c r="S349" s="1771"/>
      <c r="Y349" s="2511"/>
      <c r="AG349" s="2511"/>
    </row>
    <row r="350" spans="1:33" ht="16.5" thickBot="1">
      <c r="A350" s="2747" t="s">
        <v>195</v>
      </c>
      <c r="B350" s="2748"/>
      <c r="C350" s="2748"/>
      <c r="D350" s="2748"/>
      <c r="E350" s="2748"/>
      <c r="F350" s="2748"/>
      <c r="G350" s="2748"/>
      <c r="H350" s="2748"/>
      <c r="I350" s="2748"/>
      <c r="J350" s="2748"/>
      <c r="K350" s="2748"/>
      <c r="L350" s="2748"/>
      <c r="M350" s="2749"/>
      <c r="N350" s="2485">
        <f aca="true" t="shared" si="61" ref="N350:S350">N$348</f>
        <v>29</v>
      </c>
      <c r="O350" s="2486">
        <f t="shared" si="61"/>
        <v>29</v>
      </c>
      <c r="P350" s="2487">
        <f t="shared" si="61"/>
        <v>29</v>
      </c>
      <c r="Q350" s="2485">
        <f t="shared" si="61"/>
        <v>22</v>
      </c>
      <c r="R350" s="2486">
        <f t="shared" si="61"/>
        <v>24</v>
      </c>
      <c r="S350" s="2487">
        <f t="shared" si="61"/>
        <v>16</v>
      </c>
      <c r="Y350" s="2511"/>
      <c r="AA350" s="14"/>
      <c r="AB350" s="2267">
        <v>1</v>
      </c>
      <c r="AC350" s="2268" t="s">
        <v>500</v>
      </c>
      <c r="AD350" s="2268" t="s">
        <v>501</v>
      </c>
      <c r="AE350" s="2268">
        <v>3</v>
      </c>
      <c r="AF350" s="2268" t="s">
        <v>502</v>
      </c>
      <c r="AG350" s="2571" t="s">
        <v>503</v>
      </c>
    </row>
    <row r="351" spans="1:33" ht="15.75">
      <c r="A351" s="2730" t="s">
        <v>196</v>
      </c>
      <c r="B351" s="2745"/>
      <c r="C351" s="2745"/>
      <c r="D351" s="2745"/>
      <c r="E351" s="2745"/>
      <c r="F351" s="2745"/>
      <c r="G351" s="2745"/>
      <c r="H351" s="2745"/>
      <c r="I351" s="2745"/>
      <c r="J351" s="2745"/>
      <c r="K351" s="2745"/>
      <c r="L351" s="2745"/>
      <c r="M351" s="2746"/>
      <c r="N351" s="2482">
        <v>3</v>
      </c>
      <c r="O351" s="2483">
        <v>3</v>
      </c>
      <c r="P351" s="2484">
        <v>3</v>
      </c>
      <c r="Q351" s="2482">
        <v>3</v>
      </c>
      <c r="R351" s="2483">
        <v>3</v>
      </c>
      <c r="S351" s="2484">
        <v>2</v>
      </c>
      <c r="Y351" s="2511"/>
      <c r="AA351" s="2261" t="s">
        <v>518</v>
      </c>
      <c r="AB351" s="2259">
        <f aca="true" t="shared" si="62" ref="AB351:AG351">AB12+AB34+AB82+AB183</f>
        <v>3</v>
      </c>
      <c r="AC351" s="2259">
        <f t="shared" si="62"/>
        <v>3</v>
      </c>
      <c r="AD351" s="2259">
        <f t="shared" si="62"/>
        <v>3</v>
      </c>
      <c r="AE351" s="2259">
        <f t="shared" si="62"/>
        <v>3</v>
      </c>
      <c r="AF351" s="2259">
        <f t="shared" si="62"/>
        <v>3</v>
      </c>
      <c r="AG351" s="2572">
        <f t="shared" si="62"/>
        <v>2</v>
      </c>
    </row>
    <row r="352" spans="1:33" ht="15.75">
      <c r="A352" s="2730" t="s">
        <v>27</v>
      </c>
      <c r="B352" s="2745"/>
      <c r="C352" s="2745"/>
      <c r="D352" s="2745"/>
      <c r="E352" s="2745"/>
      <c r="F352" s="2745"/>
      <c r="G352" s="2745"/>
      <c r="H352" s="2745"/>
      <c r="I352" s="2745"/>
      <c r="J352" s="2745"/>
      <c r="K352" s="2745"/>
      <c r="L352" s="2745"/>
      <c r="M352" s="2746"/>
      <c r="N352" s="2208">
        <v>5</v>
      </c>
      <c r="O352" s="2209">
        <v>3</v>
      </c>
      <c r="P352" s="2210">
        <v>5</v>
      </c>
      <c r="Q352" s="2208">
        <v>2</v>
      </c>
      <c r="R352" s="2209">
        <v>2</v>
      </c>
      <c r="S352" s="2210">
        <v>4</v>
      </c>
      <c r="Y352" s="2511"/>
      <c r="AA352" s="2261" t="s">
        <v>519</v>
      </c>
      <c r="AB352" s="2259">
        <f aca="true" t="shared" si="63" ref="AB352:AF354">AB13+AB35+AB83+AB184</f>
        <v>5</v>
      </c>
      <c r="AC352" s="2259">
        <f t="shared" si="63"/>
        <v>3</v>
      </c>
      <c r="AD352" s="2259">
        <f t="shared" si="63"/>
        <v>5</v>
      </c>
      <c r="AE352" s="2259">
        <f t="shared" si="63"/>
        <v>2</v>
      </c>
      <c r="AF352" s="2259">
        <f t="shared" si="63"/>
        <v>2</v>
      </c>
      <c r="AG352" s="2572">
        <f>AG13+AG35+AG83+AG184+1</f>
        <v>4</v>
      </c>
    </row>
    <row r="353" spans="1:33" ht="15.75">
      <c r="A353" s="2730" t="s">
        <v>73</v>
      </c>
      <c r="B353" s="2745"/>
      <c r="C353" s="2745"/>
      <c r="D353" s="2745"/>
      <c r="E353" s="2745"/>
      <c r="F353" s="2745"/>
      <c r="G353" s="2745"/>
      <c r="H353" s="2745"/>
      <c r="I353" s="2745"/>
      <c r="J353" s="2745"/>
      <c r="K353" s="2745"/>
      <c r="L353" s="2745"/>
      <c r="M353" s="2746"/>
      <c r="N353" s="2211"/>
      <c r="O353" s="2212"/>
      <c r="P353" s="2213"/>
      <c r="Q353" s="2211">
        <v>1</v>
      </c>
      <c r="R353" s="2212"/>
      <c r="S353" s="2213"/>
      <c r="Y353" s="2511"/>
      <c r="AA353" s="2262" t="s">
        <v>520</v>
      </c>
      <c r="AB353" s="2259">
        <f t="shared" si="63"/>
        <v>0</v>
      </c>
      <c r="AC353" s="2259">
        <f t="shared" si="63"/>
        <v>0</v>
      </c>
      <c r="AD353" s="2259">
        <f t="shared" si="63"/>
        <v>0</v>
      </c>
      <c r="AE353" s="2259">
        <f t="shared" si="63"/>
        <v>1</v>
      </c>
      <c r="AF353" s="2259">
        <f t="shared" si="63"/>
        <v>1</v>
      </c>
      <c r="AG353" s="2572">
        <f>AG14+AG36+AG84+AG185</f>
        <v>0</v>
      </c>
    </row>
    <row r="354" spans="1:33" ht="16.5" thickBot="1">
      <c r="A354" s="2733" t="s">
        <v>74</v>
      </c>
      <c r="B354" s="2734"/>
      <c r="C354" s="2734"/>
      <c r="D354" s="2734"/>
      <c r="E354" s="2734"/>
      <c r="F354" s="2734"/>
      <c r="G354" s="2734"/>
      <c r="H354" s="2734"/>
      <c r="I354" s="2734"/>
      <c r="J354" s="2734"/>
      <c r="K354" s="2734"/>
      <c r="L354" s="2734"/>
      <c r="M354" s="2735"/>
      <c r="N354" s="2214"/>
      <c r="O354" s="2215"/>
      <c r="P354" s="2216"/>
      <c r="Q354" s="2217">
        <v>1</v>
      </c>
      <c r="R354" s="2215">
        <v>1</v>
      </c>
      <c r="S354" s="2216"/>
      <c r="Y354" s="2511"/>
      <c r="AA354" s="2262" t="s">
        <v>521</v>
      </c>
      <c r="AB354" s="2259">
        <f t="shared" si="63"/>
        <v>0</v>
      </c>
      <c r="AC354" s="2259">
        <f t="shared" si="63"/>
        <v>0</v>
      </c>
      <c r="AD354" s="2259">
        <f t="shared" si="63"/>
        <v>0</v>
      </c>
      <c r="AE354" s="2259">
        <f t="shared" si="63"/>
        <v>1</v>
      </c>
      <c r="AF354" s="2259">
        <f t="shared" si="63"/>
        <v>0</v>
      </c>
      <c r="AG354" s="2572">
        <f>AG15+AG37+AG85+AG186</f>
        <v>0</v>
      </c>
    </row>
    <row r="355" spans="1:33" ht="15.75">
      <c r="A355" s="2513"/>
      <c r="B355" s="2269"/>
      <c r="C355" s="2269"/>
      <c r="D355" s="2269"/>
      <c r="E355" s="2269"/>
      <c r="F355" s="2269"/>
      <c r="G355" s="2269"/>
      <c r="H355" s="2269"/>
      <c r="I355" s="2269"/>
      <c r="J355" s="2269"/>
      <c r="K355" s="2269"/>
      <c r="L355" s="2269"/>
      <c r="M355" s="2269"/>
      <c r="N355" s="2757">
        <f>V346</f>
        <v>68.5</v>
      </c>
      <c r="O355" s="2869"/>
      <c r="P355" s="2869"/>
      <c r="Q355" s="2757">
        <f>V347</f>
        <v>74</v>
      </c>
      <c r="R355" s="2869"/>
      <c r="S355" s="2869"/>
      <c r="Y355" s="2511"/>
      <c r="AG355" s="2511"/>
    </row>
    <row r="356" spans="1:33" ht="15.75" thickBot="1">
      <c r="A356" s="2760" t="s">
        <v>540</v>
      </c>
      <c r="B356" s="2761"/>
      <c r="C356" s="2761"/>
      <c r="D356" s="2761"/>
      <c r="E356" s="2761"/>
      <c r="F356" s="2761"/>
      <c r="G356" s="2761"/>
      <c r="H356" s="2761"/>
      <c r="I356" s="2761"/>
      <c r="J356" s="2761"/>
      <c r="K356" s="2761"/>
      <c r="L356" s="2761"/>
      <c r="M356" s="2761"/>
      <c r="N356" s="2761"/>
      <c r="O356" s="2761"/>
      <c r="P356" s="2761"/>
      <c r="Q356" s="2761"/>
      <c r="R356" s="2761"/>
      <c r="S356" s="2761"/>
      <c r="Y356" s="2511"/>
      <c r="AG356" s="2511"/>
    </row>
    <row r="357" spans="1:33" ht="16.5" thickBot="1">
      <c r="A357" s="1934"/>
      <c r="B357" s="2275" t="s">
        <v>281</v>
      </c>
      <c r="C357" s="2218"/>
      <c r="D357" s="2218"/>
      <c r="E357" s="2218"/>
      <c r="F357" s="2218"/>
      <c r="G357" s="1684">
        <f>G358+G359</f>
        <v>240</v>
      </c>
      <c r="H357" s="2143">
        <f>G357*30</f>
        <v>7200</v>
      </c>
      <c r="I357" s="1684"/>
      <c r="J357" s="1684"/>
      <c r="K357" s="1684"/>
      <c r="L357" s="1684"/>
      <c r="M357" s="1684"/>
      <c r="N357" s="2219"/>
      <c r="O357" s="2169"/>
      <c r="P357" s="2170"/>
      <c r="Q357" s="2220"/>
      <c r="R357" s="2169"/>
      <c r="S357" s="2170"/>
      <c r="Y357" s="2511"/>
      <c r="AG357" s="2511"/>
    </row>
    <row r="358" spans="1:33" ht="16.5" thickBot="1">
      <c r="A358" s="1934"/>
      <c r="B358" s="2275" t="s">
        <v>282</v>
      </c>
      <c r="C358" s="2218"/>
      <c r="D358" s="2218"/>
      <c r="E358" s="2218"/>
      <c r="F358" s="2218"/>
      <c r="G358" s="2167">
        <f>G70+G296+G327</f>
        <v>100</v>
      </c>
      <c r="H358" s="2141">
        <f>G358*30</f>
        <v>3000</v>
      </c>
      <c r="I358" s="2167"/>
      <c r="J358" s="2167"/>
      <c r="K358" s="2167"/>
      <c r="L358" s="2167"/>
      <c r="M358" s="2167"/>
      <c r="N358" s="2178"/>
      <c r="O358" s="2181"/>
      <c r="P358" s="2221"/>
      <c r="Q358" s="2222"/>
      <c r="R358" s="2181"/>
      <c r="S358" s="2221"/>
      <c r="U358" s="11" t="s">
        <v>198</v>
      </c>
      <c r="V358" s="905">
        <f>U14+V35+V110+V236</f>
        <v>66</v>
      </c>
      <c r="Y358" s="2511"/>
      <c r="AG358" s="2511"/>
    </row>
    <row r="359" spans="1:33" ht="16.5" thickBot="1">
      <c r="A359" s="1934"/>
      <c r="B359" s="2275" t="s">
        <v>283</v>
      </c>
      <c r="C359" s="2218"/>
      <c r="D359" s="2218"/>
      <c r="E359" s="2218"/>
      <c r="F359" s="2218"/>
      <c r="G359" s="1684">
        <f aca="true" t="shared" si="64" ref="G359:S359">G71+G297+G328+G331</f>
        <v>140</v>
      </c>
      <c r="H359" s="1684">
        <f t="shared" si="64"/>
        <v>4200</v>
      </c>
      <c r="I359" s="1684">
        <f t="shared" si="64"/>
        <v>1518</v>
      </c>
      <c r="J359" s="1684">
        <f t="shared" si="64"/>
        <v>885</v>
      </c>
      <c r="K359" s="1684">
        <f t="shared" si="64"/>
        <v>272</v>
      </c>
      <c r="L359" s="1684">
        <f t="shared" si="64"/>
        <v>361</v>
      </c>
      <c r="M359" s="1684">
        <f t="shared" si="64"/>
        <v>2097</v>
      </c>
      <c r="N359" s="1684">
        <f t="shared" si="64"/>
        <v>28</v>
      </c>
      <c r="O359" s="1684">
        <f t="shared" si="64"/>
        <v>29</v>
      </c>
      <c r="P359" s="1684">
        <f t="shared" si="64"/>
        <v>27</v>
      </c>
      <c r="Q359" s="1684">
        <f t="shared" si="64"/>
        <v>24</v>
      </c>
      <c r="R359" s="1684">
        <f t="shared" si="64"/>
        <v>23</v>
      </c>
      <c r="S359" s="1684">
        <f t="shared" si="64"/>
        <v>16</v>
      </c>
      <c r="T359" s="771">
        <f>N366+Q366</f>
        <v>140</v>
      </c>
      <c r="U359" s="11" t="s">
        <v>199</v>
      </c>
      <c r="V359" s="905">
        <f>U15+V36+V111+V237+G328+G330</f>
        <v>74</v>
      </c>
      <c r="Y359" s="2511"/>
      <c r="AG359" s="2511"/>
    </row>
    <row r="360" spans="1:33" ht="16.5" thickBot="1">
      <c r="A360" s="2223"/>
      <c r="B360" s="2172"/>
      <c r="C360" s="2173"/>
      <c r="D360" s="2174"/>
      <c r="E360" s="2174"/>
      <c r="F360" s="2174"/>
      <c r="G360" s="2175"/>
      <c r="H360" s="2176"/>
      <c r="I360" s="2177"/>
      <c r="J360" s="2178"/>
      <c r="K360" s="2178"/>
      <c r="L360" s="2178"/>
      <c r="M360" s="2179"/>
      <c r="N360" s="2171"/>
      <c r="O360" s="2169"/>
      <c r="P360" s="2170"/>
      <c r="Q360" s="1685"/>
      <c r="R360" s="1686"/>
      <c r="S360" s="1687"/>
      <c r="Y360" s="2511"/>
      <c r="AG360" s="2511"/>
    </row>
    <row r="361" spans="1:33" ht="16.5" thickBot="1">
      <c r="A361" s="2747" t="s">
        <v>195</v>
      </c>
      <c r="B361" s="2748"/>
      <c r="C361" s="2748"/>
      <c r="D361" s="2748"/>
      <c r="E361" s="2748"/>
      <c r="F361" s="2748"/>
      <c r="G361" s="2748"/>
      <c r="H361" s="2748"/>
      <c r="I361" s="2748"/>
      <c r="J361" s="2748"/>
      <c r="K361" s="2748"/>
      <c r="L361" s="2748"/>
      <c r="M361" s="2749"/>
      <c r="N361" s="1688">
        <f aca="true" t="shared" si="65" ref="N361:S361">N359</f>
        <v>28</v>
      </c>
      <c r="O361" s="1689">
        <f t="shared" si="65"/>
        <v>29</v>
      </c>
      <c r="P361" s="2278">
        <f t="shared" si="65"/>
        <v>27</v>
      </c>
      <c r="Q361" s="1688">
        <f t="shared" si="65"/>
        <v>24</v>
      </c>
      <c r="R361" s="1689">
        <f t="shared" si="65"/>
        <v>23</v>
      </c>
      <c r="S361" s="2279">
        <f t="shared" si="65"/>
        <v>16</v>
      </c>
      <c r="Y361" s="2511"/>
      <c r="AA361" s="14"/>
      <c r="AB361" s="2267">
        <v>1</v>
      </c>
      <c r="AC361" s="2268" t="s">
        <v>500</v>
      </c>
      <c r="AD361" s="2268" t="s">
        <v>501</v>
      </c>
      <c r="AE361" s="2268">
        <v>3</v>
      </c>
      <c r="AF361" s="2268" t="s">
        <v>502</v>
      </c>
      <c r="AG361" s="2571" t="s">
        <v>503</v>
      </c>
    </row>
    <row r="362" spans="1:33" ht="15.75">
      <c r="A362" s="2730" t="s">
        <v>286</v>
      </c>
      <c r="B362" s="2745"/>
      <c r="C362" s="2745"/>
      <c r="D362" s="2745"/>
      <c r="E362" s="2745"/>
      <c r="F362" s="2745"/>
      <c r="G362" s="2745"/>
      <c r="H362" s="2745"/>
      <c r="I362" s="2745"/>
      <c r="J362" s="2745"/>
      <c r="K362" s="2745"/>
      <c r="L362" s="2745"/>
      <c r="M362" s="2746"/>
      <c r="N362" s="1715">
        <v>3</v>
      </c>
      <c r="O362" s="1717">
        <v>2</v>
      </c>
      <c r="P362" s="1732">
        <v>2</v>
      </c>
      <c r="Q362" s="1715">
        <v>4</v>
      </c>
      <c r="R362" s="1717">
        <v>2</v>
      </c>
      <c r="S362" s="1732">
        <v>3</v>
      </c>
      <c r="Y362" s="2511"/>
      <c r="AA362" s="2261" t="s">
        <v>518</v>
      </c>
      <c r="AB362" s="2259">
        <f aca="true" t="shared" si="66" ref="AB362:AG362">AB12+AB34+AB115+AB235</f>
        <v>3</v>
      </c>
      <c r="AC362" s="2259">
        <f t="shared" si="66"/>
        <v>2</v>
      </c>
      <c r="AD362" s="2259">
        <f t="shared" si="66"/>
        <v>2</v>
      </c>
      <c r="AE362" s="2259">
        <f t="shared" si="66"/>
        <v>4</v>
      </c>
      <c r="AF362" s="2259">
        <f t="shared" si="66"/>
        <v>2</v>
      </c>
      <c r="AG362" s="2572">
        <f t="shared" si="66"/>
        <v>3</v>
      </c>
    </row>
    <row r="363" spans="1:33" ht="15.75">
      <c r="A363" s="2730" t="s">
        <v>27</v>
      </c>
      <c r="B363" s="2745"/>
      <c r="C363" s="2745"/>
      <c r="D363" s="2745"/>
      <c r="E363" s="2745"/>
      <c r="F363" s="2745"/>
      <c r="G363" s="2745"/>
      <c r="H363" s="2745"/>
      <c r="I363" s="2745"/>
      <c r="J363" s="2745"/>
      <c r="K363" s="2745"/>
      <c r="L363" s="2745"/>
      <c r="M363" s="2746"/>
      <c r="N363" s="1912">
        <v>5</v>
      </c>
      <c r="O363" s="1724">
        <v>2</v>
      </c>
      <c r="P363" s="1911">
        <v>5</v>
      </c>
      <c r="Q363" s="1912">
        <v>3</v>
      </c>
      <c r="R363" s="1724">
        <v>4</v>
      </c>
      <c r="S363" s="1911">
        <v>2</v>
      </c>
      <c r="Y363" s="2511"/>
      <c r="AA363" s="2261" t="s">
        <v>519</v>
      </c>
      <c r="AB363" s="2259">
        <f aca="true" t="shared" si="67" ref="AB363:AF365">AB13+AB35+AB116+AB236</f>
        <v>5</v>
      </c>
      <c r="AC363" s="2259">
        <f t="shared" si="67"/>
        <v>2</v>
      </c>
      <c r="AD363" s="2259">
        <f t="shared" si="67"/>
        <v>5</v>
      </c>
      <c r="AE363" s="2259">
        <f t="shared" si="67"/>
        <v>3</v>
      </c>
      <c r="AF363" s="2259">
        <f t="shared" si="67"/>
        <v>4</v>
      </c>
      <c r="AG363" s="2572">
        <f>AG13+AG35+AG116+AG236+1</f>
        <v>2</v>
      </c>
    </row>
    <row r="364" spans="1:33" ht="15.75">
      <c r="A364" s="2730" t="s">
        <v>74</v>
      </c>
      <c r="B364" s="2731"/>
      <c r="C364" s="2731"/>
      <c r="D364" s="2731"/>
      <c r="E364" s="2731"/>
      <c r="F364" s="2731"/>
      <c r="G364" s="2731"/>
      <c r="H364" s="2731"/>
      <c r="I364" s="2731"/>
      <c r="J364" s="2731"/>
      <c r="K364" s="2731"/>
      <c r="L364" s="2731"/>
      <c r="M364" s="2732"/>
      <c r="N364" s="1912"/>
      <c r="O364" s="1724"/>
      <c r="P364" s="1911"/>
      <c r="Q364" s="2224">
        <v>1</v>
      </c>
      <c r="R364" s="1724"/>
      <c r="S364" s="1911"/>
      <c r="Y364" s="2511"/>
      <c r="AA364" s="2262" t="s">
        <v>520</v>
      </c>
      <c r="AB364" s="2259">
        <f t="shared" si="67"/>
        <v>0</v>
      </c>
      <c r="AC364" s="2259">
        <f t="shared" si="67"/>
        <v>0</v>
      </c>
      <c r="AD364" s="2259">
        <f t="shared" si="67"/>
        <v>0</v>
      </c>
      <c r="AE364" s="2259">
        <f t="shared" si="67"/>
        <v>1</v>
      </c>
      <c r="AF364" s="2259">
        <f t="shared" si="67"/>
        <v>0</v>
      </c>
      <c r="AG364" s="2572">
        <f>AG14+AG36+AG117+AG237</f>
        <v>0</v>
      </c>
    </row>
    <row r="365" spans="1:33" ht="16.5" thickBot="1">
      <c r="A365" s="2733" t="s">
        <v>73</v>
      </c>
      <c r="B365" s="2734"/>
      <c r="C365" s="2734"/>
      <c r="D365" s="2734"/>
      <c r="E365" s="2734"/>
      <c r="F365" s="2734"/>
      <c r="G365" s="2734"/>
      <c r="H365" s="2734"/>
      <c r="I365" s="2734"/>
      <c r="J365" s="2734"/>
      <c r="K365" s="2734"/>
      <c r="L365" s="2734"/>
      <c r="M365" s="2735"/>
      <c r="N365" s="2227"/>
      <c r="O365" s="2090"/>
      <c r="P365" s="2479"/>
      <c r="Q365" s="2227">
        <v>1</v>
      </c>
      <c r="R365" s="2478">
        <v>1</v>
      </c>
      <c r="S365" s="2479">
        <v>1</v>
      </c>
      <c r="T365" s="2514"/>
      <c r="U365" s="2514"/>
      <c r="V365" s="2514"/>
      <c r="W365" s="2514"/>
      <c r="X365" s="2514"/>
      <c r="Y365" s="2515"/>
      <c r="Z365" s="2514"/>
      <c r="AA365" s="2573" t="s">
        <v>521</v>
      </c>
      <c r="AB365" s="2574">
        <f t="shared" si="67"/>
        <v>0</v>
      </c>
      <c r="AC365" s="2574">
        <f t="shared" si="67"/>
        <v>0</v>
      </c>
      <c r="AD365" s="2574">
        <f t="shared" si="67"/>
        <v>0</v>
      </c>
      <c r="AE365" s="2574">
        <f t="shared" si="67"/>
        <v>1</v>
      </c>
      <c r="AF365" s="2574">
        <f t="shared" si="67"/>
        <v>1</v>
      </c>
      <c r="AG365" s="2575">
        <f>AG15+AG37+AG118+AG238</f>
        <v>1</v>
      </c>
    </row>
    <row r="366" spans="1:20" ht="15.75">
      <c r="A366" s="2228"/>
      <c r="B366" s="2229"/>
      <c r="C366" s="2230"/>
      <c r="D366" s="2230"/>
      <c r="E366" s="2230"/>
      <c r="F366" s="2229"/>
      <c r="G366" s="2229"/>
      <c r="H366" s="2229"/>
      <c r="I366" s="2229"/>
      <c r="J366" s="2229"/>
      <c r="K366" s="2229"/>
      <c r="L366" s="2230"/>
      <c r="M366" s="2230"/>
      <c r="N366" s="2757">
        <f>V358</f>
        <v>66</v>
      </c>
      <c r="O366" s="2758"/>
      <c r="P366" s="2758"/>
      <c r="Q366" s="2759">
        <f>V359</f>
        <v>74</v>
      </c>
      <c r="R366" s="2758"/>
      <c r="S366" s="2758"/>
      <c r="T366" s="905">
        <f>N366+Q366</f>
        <v>140</v>
      </c>
    </row>
    <row r="367" spans="1:19" ht="13.5" customHeight="1">
      <c r="A367" s="2231"/>
      <c r="B367" s="2229"/>
      <c r="C367" s="2736" t="s">
        <v>285</v>
      </c>
      <c r="D367" s="2736"/>
      <c r="E367" s="2736"/>
      <c r="F367" s="2736"/>
      <c r="G367" s="2736"/>
      <c r="H367" s="2736"/>
      <c r="I367" s="2736"/>
      <c r="J367" s="2736"/>
      <c r="K367" s="2736"/>
      <c r="L367" s="2230"/>
      <c r="M367" s="2230"/>
      <c r="N367" s="2740"/>
      <c r="O367" s="2741"/>
      <c r="P367" s="2741"/>
      <c r="Q367" s="2741"/>
      <c r="R367" s="2741"/>
      <c r="S367" s="2741"/>
    </row>
    <row r="368" spans="1:19" ht="15.75">
      <c r="A368" s="2231"/>
      <c r="B368" s="2269" t="s">
        <v>123</v>
      </c>
      <c r="C368" s="2269"/>
      <c r="D368" s="2857"/>
      <c r="E368" s="2858"/>
      <c r="F368" s="2858"/>
      <c r="G368" s="2269"/>
      <c r="H368" s="2728" t="s">
        <v>124</v>
      </c>
      <c r="I368" s="2729"/>
      <c r="J368" s="2729"/>
      <c r="K368" s="2229"/>
      <c r="L368" s="2230"/>
      <c r="M368" s="2230"/>
      <c r="N368" s="2870"/>
      <c r="O368" s="2871"/>
      <c r="P368" s="2871"/>
      <c r="Q368" s="2871"/>
      <c r="R368" s="2871"/>
      <c r="S368" s="2871"/>
    </row>
    <row r="369" spans="1:14" ht="16.5" customHeight="1">
      <c r="A369" s="2231"/>
      <c r="B369" s="2269"/>
      <c r="C369" s="2269"/>
      <c r="D369" s="2269"/>
      <c r="E369" s="2270"/>
      <c r="F369" s="2270"/>
      <c r="G369" s="2269"/>
      <c r="H369" s="2269"/>
      <c r="I369" s="2270"/>
      <c r="J369" s="2270"/>
      <c r="K369" s="2229"/>
      <c r="L369" s="2230"/>
      <c r="M369" s="2230"/>
      <c r="N369" s="2232"/>
    </row>
    <row r="370" spans="1:14" ht="15.75">
      <c r="A370" s="2231"/>
      <c r="B370" s="2269" t="s">
        <v>305</v>
      </c>
      <c r="C370" s="2269"/>
      <c r="D370" s="2861"/>
      <c r="E370" s="2862"/>
      <c r="F370" s="2862"/>
      <c r="G370" s="2269"/>
      <c r="H370" s="2859" t="s">
        <v>306</v>
      </c>
      <c r="I370" s="2860"/>
      <c r="J370" s="2860"/>
      <c r="K370" s="2229"/>
      <c r="L370" s="2230"/>
      <c r="M370" s="2230"/>
      <c r="N370" s="2232"/>
    </row>
    <row r="371" spans="1:14" ht="13.5" customHeight="1">
      <c r="A371" s="2231"/>
      <c r="B371" s="2269"/>
      <c r="C371" s="2269"/>
      <c r="D371" s="2269"/>
      <c r="E371" s="2269"/>
      <c r="F371" s="2269"/>
      <c r="G371" s="2269"/>
      <c r="H371" s="2269"/>
      <c r="I371" s="2269"/>
      <c r="J371" s="2269"/>
      <c r="K371" s="2229"/>
      <c r="L371" s="2230"/>
      <c r="M371" s="2230"/>
      <c r="N371" s="2232"/>
    </row>
    <row r="372" spans="1:14" ht="15.75">
      <c r="A372" s="2231"/>
      <c r="B372" s="2269" t="s">
        <v>340</v>
      </c>
      <c r="C372" s="2269"/>
      <c r="D372" s="2861"/>
      <c r="E372" s="2862"/>
      <c r="F372" s="2862"/>
      <c r="G372" s="2269"/>
      <c r="H372" s="2728" t="s">
        <v>287</v>
      </c>
      <c r="I372" s="2729"/>
      <c r="J372" s="2729"/>
      <c r="K372" s="2229"/>
      <c r="L372" s="2230"/>
      <c r="M372" s="2230"/>
      <c r="N372" s="2232"/>
    </row>
    <row r="373" spans="1:14" ht="15.75">
      <c r="A373" s="2231"/>
      <c r="B373" s="2269"/>
      <c r="C373" s="2269"/>
      <c r="D373" s="2269"/>
      <c r="E373" s="2269"/>
      <c r="F373" s="2269"/>
      <c r="G373" s="2269"/>
      <c r="H373" s="2269"/>
      <c r="I373" s="2269"/>
      <c r="J373" s="2269"/>
      <c r="K373" s="2229"/>
      <c r="L373" s="2230"/>
      <c r="M373" s="2230"/>
      <c r="N373" s="2232"/>
    </row>
    <row r="374" spans="1:14" ht="15.75">
      <c r="A374" s="2231"/>
      <c r="B374" s="2269" t="s">
        <v>125</v>
      </c>
      <c r="C374" s="2269"/>
      <c r="D374" s="2857"/>
      <c r="E374" s="2858"/>
      <c r="F374" s="2858"/>
      <c r="G374" s="2269"/>
      <c r="H374" s="2728" t="s">
        <v>126</v>
      </c>
      <c r="I374" s="2863"/>
      <c r="J374" s="2863"/>
      <c r="K374" s="2229"/>
      <c r="L374" s="2230"/>
      <c r="M374" s="2230"/>
      <c r="N374" s="2232"/>
    </row>
    <row r="375" spans="1:14" ht="15.75">
      <c r="A375" s="2231"/>
      <c r="B375" s="2269"/>
      <c r="C375" s="2269"/>
      <c r="D375" s="2269"/>
      <c r="E375" s="2269"/>
      <c r="F375" s="2269"/>
      <c r="G375" s="2269"/>
      <c r="H375" s="2269"/>
      <c r="I375" s="2269"/>
      <c r="J375" s="2269"/>
      <c r="K375" s="2229"/>
      <c r="L375" s="2230"/>
      <c r="M375" s="2230"/>
      <c r="N375" s="2232"/>
    </row>
    <row r="376" spans="1:14" ht="15.75">
      <c r="A376" s="2231"/>
      <c r="B376" s="2269"/>
      <c r="C376" s="2269"/>
      <c r="D376" s="2857"/>
      <c r="E376" s="2858"/>
      <c r="F376" s="2858"/>
      <c r="G376" s="2269"/>
      <c r="H376" s="2269"/>
      <c r="I376" s="2269"/>
      <c r="J376" s="2269"/>
      <c r="K376" s="2229"/>
      <c r="L376" s="2230"/>
      <c r="M376" s="2230"/>
      <c r="N376" s="2232"/>
    </row>
    <row r="377" spans="1:14" ht="15.75">
      <c r="A377" s="2231"/>
      <c r="B377" s="2229"/>
      <c r="C377" s="2230"/>
      <c r="D377" s="2230"/>
      <c r="E377" s="2230"/>
      <c r="F377" s="2229"/>
      <c r="G377" s="2229"/>
      <c r="H377" s="2229"/>
      <c r="I377" s="2229"/>
      <c r="J377" s="2229"/>
      <c r="K377" s="2229"/>
      <c r="L377" s="2230"/>
      <c r="M377" s="2230"/>
      <c r="N377" s="2234"/>
    </row>
    <row r="378" spans="2:14" ht="15.75">
      <c r="B378" s="2236"/>
      <c r="C378" s="2277"/>
      <c r="D378" s="2277"/>
      <c r="E378" s="2277"/>
      <c r="F378" s="2236"/>
      <c r="G378" s="2236"/>
      <c r="H378" s="2236"/>
      <c r="I378" s="2236"/>
      <c r="J378" s="2236"/>
      <c r="K378" s="2236"/>
      <c r="L378" s="2277"/>
      <c r="M378" s="2277"/>
      <c r="N378" s="2234"/>
    </row>
    <row r="379" spans="2:18" ht="15.75">
      <c r="B379" s="2236"/>
      <c r="C379" s="2277"/>
      <c r="D379" s="2277"/>
      <c r="E379" s="2237"/>
      <c r="F379" s="2864"/>
      <c r="G379" s="2836"/>
      <c r="H379" s="2836"/>
      <c r="I379" s="2836"/>
      <c r="J379" s="2836"/>
      <c r="K379" s="2836"/>
      <c r="L379" s="2836"/>
      <c r="M379" s="2238"/>
      <c r="N379" s="2239"/>
      <c r="O379" s="2239"/>
      <c r="P379" s="2240"/>
      <c r="Q379" s="2241"/>
      <c r="R379" s="2239"/>
    </row>
    <row r="380" spans="2:18" ht="15.75">
      <c r="B380" s="2236"/>
      <c r="C380" s="2277"/>
      <c r="D380" s="2277"/>
      <c r="E380" s="2242"/>
      <c r="F380" s="2865"/>
      <c r="G380" s="2236"/>
      <c r="H380" s="2236"/>
      <c r="I380" s="2236"/>
      <c r="J380" s="2236"/>
      <c r="K380" s="2236"/>
      <c r="L380" s="2277"/>
      <c r="M380" s="2243"/>
      <c r="N380" s="2243"/>
      <c r="O380" s="2239"/>
      <c r="P380" s="2244"/>
      <c r="Q380" s="2241"/>
      <c r="R380" s="2239"/>
    </row>
    <row r="381" spans="2:18" ht="15.75">
      <c r="B381" s="2236"/>
      <c r="C381" s="2277"/>
      <c r="D381" s="2277"/>
      <c r="E381" s="2237"/>
      <c r="F381" s="2865"/>
      <c r="G381" s="2236"/>
      <c r="H381" s="2236"/>
      <c r="I381" s="2236"/>
      <c r="J381" s="2236"/>
      <c r="K381" s="2236"/>
      <c r="L381" s="2277"/>
      <c r="M381" s="2243"/>
      <c r="N381" s="2243"/>
      <c r="O381" s="2239"/>
      <c r="P381" s="2245"/>
      <c r="Q381" s="2241"/>
      <c r="R381" s="2239"/>
    </row>
    <row r="382" spans="2:18" ht="15.75">
      <c r="B382" s="2236"/>
      <c r="C382" s="2277"/>
      <c r="D382" s="2277"/>
      <c r="E382" s="2237"/>
      <c r="F382" s="2864"/>
      <c r="G382" s="2236"/>
      <c r="H382" s="2236"/>
      <c r="I382" s="2236"/>
      <c r="J382" s="2236"/>
      <c r="K382" s="2236"/>
      <c r="L382" s="2277"/>
      <c r="M382" s="2243"/>
      <c r="N382" s="2246"/>
      <c r="O382" s="2239"/>
      <c r="P382" s="2244"/>
      <c r="Q382" s="2241"/>
      <c r="R382" s="2239"/>
    </row>
    <row r="383" spans="2:18" ht="15.75">
      <c r="B383" s="2236"/>
      <c r="C383" s="2277"/>
      <c r="D383" s="2277"/>
      <c r="E383" s="2242"/>
      <c r="F383" s="2865"/>
      <c r="G383" s="2236"/>
      <c r="H383" s="2236"/>
      <c r="I383" s="2236"/>
      <c r="J383" s="2236"/>
      <c r="K383" s="2236"/>
      <c r="L383" s="2277"/>
      <c r="M383" s="2243"/>
      <c r="N383" s="2243"/>
      <c r="O383" s="2239"/>
      <c r="P383" s="2244"/>
      <c r="Q383" s="2241"/>
      <c r="R383" s="2239"/>
    </row>
    <row r="384" spans="2:18" ht="15.75">
      <c r="B384" s="2236"/>
      <c r="C384" s="2277"/>
      <c r="D384" s="2277"/>
      <c r="E384" s="2242"/>
      <c r="F384" s="2865"/>
      <c r="G384" s="2236"/>
      <c r="H384" s="2236"/>
      <c r="I384" s="2236"/>
      <c r="J384" s="2236"/>
      <c r="K384" s="2236"/>
      <c r="L384" s="2277"/>
      <c r="M384" s="2243"/>
      <c r="N384" s="2243"/>
      <c r="O384" s="2239"/>
      <c r="P384" s="2245"/>
      <c r="Q384" s="2241"/>
      <c r="R384" s="2239"/>
    </row>
    <row r="385" spans="2:18" ht="15.75">
      <c r="B385" s="2236"/>
      <c r="C385" s="2277"/>
      <c r="D385" s="2237"/>
      <c r="E385" s="2277"/>
      <c r="F385" s="2236"/>
      <c r="G385" s="2236"/>
      <c r="H385" s="2236"/>
      <c r="I385" s="2236"/>
      <c r="J385" s="2236"/>
      <c r="K385" s="2236"/>
      <c r="L385" s="2277"/>
      <c r="M385" s="2247"/>
      <c r="N385" s="2248"/>
      <c r="O385" s="2249"/>
      <c r="P385" s="2250"/>
      <c r="Q385" s="2250"/>
      <c r="R385" s="2239"/>
    </row>
    <row r="386" spans="2:14" ht="15.75">
      <c r="B386" s="2236"/>
      <c r="C386" s="2277"/>
      <c r="D386" s="2277"/>
      <c r="E386" s="2277"/>
      <c r="F386" s="2236"/>
      <c r="G386" s="2236"/>
      <c r="H386" s="2236"/>
      <c r="I386" s="2236"/>
      <c r="J386" s="2236"/>
      <c r="K386" s="2236"/>
      <c r="L386" s="2277"/>
      <c r="M386" s="2277"/>
      <c r="N386" s="2234"/>
    </row>
    <row r="387" spans="2:14" ht="15.75">
      <c r="B387" s="2236"/>
      <c r="C387" s="2277"/>
      <c r="D387" s="2277"/>
      <c r="E387" s="2277"/>
      <c r="F387" s="2236"/>
      <c r="G387" s="2236"/>
      <c r="H387" s="2236"/>
      <c r="I387" s="2236"/>
      <c r="J387" s="2236"/>
      <c r="K387" s="2236"/>
      <c r="L387" s="2277"/>
      <c r="M387" s="2277"/>
      <c r="N387" s="2234"/>
    </row>
    <row r="388" spans="2:13" ht="15.75">
      <c r="B388" s="2236"/>
      <c r="C388" s="2277"/>
      <c r="D388" s="2277"/>
      <c r="E388" s="2277"/>
      <c r="F388" s="2236"/>
      <c r="G388" s="2236"/>
      <c r="H388" s="2236"/>
      <c r="I388" s="2236"/>
      <c r="J388" s="2236"/>
      <c r="K388" s="2236"/>
      <c r="L388" s="2277"/>
      <c r="M388" s="2277"/>
    </row>
    <row r="389" spans="2:13" ht="15.75">
      <c r="B389" s="2236"/>
      <c r="C389" s="2277"/>
      <c r="D389" s="2277"/>
      <c r="E389" s="2277"/>
      <c r="F389" s="2236"/>
      <c r="G389" s="2236"/>
      <c r="H389" s="2236"/>
      <c r="I389" s="2236"/>
      <c r="J389" s="2236"/>
      <c r="K389" s="2236"/>
      <c r="L389" s="2277"/>
      <c r="M389" s="2277"/>
    </row>
    <row r="390" ht="15.75">
      <c r="B390" s="2236"/>
    </row>
  </sheetData>
  <sheetProtection/>
  <mergeCells count="122">
    <mergeCell ref="F382:F384"/>
    <mergeCell ref="A293:B293"/>
    <mergeCell ref="A296:B296"/>
    <mergeCell ref="A297:B297"/>
    <mergeCell ref="A319:S319"/>
    <mergeCell ref="N355:P355"/>
    <mergeCell ref="Q355:S355"/>
    <mergeCell ref="N368:S368"/>
    <mergeCell ref="F379:F381"/>
    <mergeCell ref="D372:F372"/>
    <mergeCell ref="D374:F374"/>
    <mergeCell ref="H374:J374"/>
    <mergeCell ref="D376:F376"/>
    <mergeCell ref="D368:F368"/>
    <mergeCell ref="H370:J370"/>
    <mergeCell ref="H368:J368"/>
    <mergeCell ref="D370:F370"/>
    <mergeCell ref="G379:L379"/>
    <mergeCell ref="A70:B70"/>
    <mergeCell ref="A333:S333"/>
    <mergeCell ref="A128:S128"/>
    <mergeCell ref="A180:S180"/>
    <mergeCell ref="A181:S181"/>
    <mergeCell ref="A73:S73"/>
    <mergeCell ref="A329:S329"/>
    <mergeCell ref="A74:S74"/>
    <mergeCell ref="A104:B104"/>
    <mergeCell ref="C4:C7"/>
    <mergeCell ref="N6:S6"/>
    <mergeCell ref="D4:D7"/>
    <mergeCell ref="N3:P3"/>
    <mergeCell ref="M3:M7"/>
    <mergeCell ref="I3:L3"/>
    <mergeCell ref="N4:S4"/>
    <mergeCell ref="N2:S2"/>
    <mergeCell ref="A25:B25"/>
    <mergeCell ref="A2:A7"/>
    <mergeCell ref="J5:J7"/>
    <mergeCell ref="H2:M2"/>
    <mergeCell ref="E5:E7"/>
    <mergeCell ref="G2:G7"/>
    <mergeCell ref="E4:F4"/>
    <mergeCell ref="B2:B7"/>
    <mergeCell ref="H3:H7"/>
    <mergeCell ref="A69:B69"/>
    <mergeCell ref="A66:B66"/>
    <mergeCell ref="A1:S1"/>
    <mergeCell ref="F5:F7"/>
    <mergeCell ref="C2:F3"/>
    <mergeCell ref="L5:L7"/>
    <mergeCell ref="K5:K7"/>
    <mergeCell ref="I4:I7"/>
    <mergeCell ref="J4:L4"/>
    <mergeCell ref="Q3:S3"/>
    <mergeCell ref="A67:B67"/>
    <mergeCell ref="A10:S10"/>
    <mergeCell ref="A11:S11"/>
    <mergeCell ref="A31:B31"/>
    <mergeCell ref="A65:B65"/>
    <mergeCell ref="A32:S32"/>
    <mergeCell ref="A27:B27"/>
    <mergeCell ref="A72:S72"/>
    <mergeCell ref="A228:B228"/>
    <mergeCell ref="A229:B229"/>
    <mergeCell ref="A226:B226"/>
    <mergeCell ref="A227:B227"/>
    <mergeCell ref="A126:Y126"/>
    <mergeCell ref="A127:Y127"/>
    <mergeCell ref="A107:S107"/>
    <mergeCell ref="A71:B71"/>
    <mergeCell ref="A352:M352"/>
    <mergeCell ref="A308:B308"/>
    <mergeCell ref="A342:M342"/>
    <mergeCell ref="A339:M339"/>
    <mergeCell ref="A306:B306"/>
    <mergeCell ref="A351:M351"/>
    <mergeCell ref="A307:B307"/>
    <mergeCell ref="A316:B316"/>
    <mergeCell ref="A317:B317"/>
    <mergeCell ref="A105:B105"/>
    <mergeCell ref="A106:B106"/>
    <mergeCell ref="A318:B318"/>
    <mergeCell ref="A292:B292"/>
    <mergeCell ref="A231:B231"/>
    <mergeCell ref="A233:S233"/>
    <mergeCell ref="A298:S298"/>
    <mergeCell ref="A309:S309"/>
    <mergeCell ref="A123:B123"/>
    <mergeCell ref="A124:B124"/>
    <mergeCell ref="A125:B125"/>
    <mergeCell ref="A345:S345"/>
    <mergeCell ref="A328:B328"/>
    <mergeCell ref="N366:P366"/>
    <mergeCell ref="Q366:S366"/>
    <mergeCell ref="A291:B291"/>
    <mergeCell ref="A295:B295"/>
    <mergeCell ref="A353:M353"/>
    <mergeCell ref="A361:M361"/>
    <mergeCell ref="A362:M362"/>
    <mergeCell ref="A363:M363"/>
    <mergeCell ref="A354:M354"/>
    <mergeCell ref="A356:S356"/>
    <mergeCell ref="A340:M340"/>
    <mergeCell ref="AA3:AC3"/>
    <mergeCell ref="A350:M350"/>
    <mergeCell ref="A299:S299"/>
    <mergeCell ref="N343:P343"/>
    <mergeCell ref="Q343:S343"/>
    <mergeCell ref="A326:B326"/>
    <mergeCell ref="A338:M338"/>
    <mergeCell ref="A341:M341"/>
    <mergeCell ref="A230:B230"/>
    <mergeCell ref="AD3:AF3"/>
    <mergeCell ref="AA4:AF4"/>
    <mergeCell ref="H372:J372"/>
    <mergeCell ref="A364:M364"/>
    <mergeCell ref="A365:M365"/>
    <mergeCell ref="C367:K367"/>
    <mergeCell ref="A9:Y9"/>
    <mergeCell ref="N367:S367"/>
    <mergeCell ref="A327:B327"/>
    <mergeCell ref="A331:B331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3" r:id="rId1"/>
  <rowBreaks count="2" manualBreakCount="2">
    <brk id="219" max="18" man="1"/>
    <brk id="298" max="18" man="1"/>
  </rowBreaks>
  <ignoredErrors>
    <ignoredError sqref="A330" numberStoredAsText="1"/>
    <ignoredError sqref="A12:A23 A29 A38 A63 A58 A51:A52 A47 A44 A4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K62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19.75390625" style="0" customWidth="1"/>
  </cols>
  <sheetData>
    <row r="1" ht="13.5" thickBot="1"/>
    <row r="2" spans="5:10" ht="16.5" thickBot="1">
      <c r="E2" s="2872" t="s">
        <v>198</v>
      </c>
      <c r="F2" s="2872"/>
      <c r="G2" s="2872"/>
      <c r="H2" s="2872" t="s">
        <v>199</v>
      </c>
      <c r="I2" s="2872"/>
      <c r="J2" s="2872"/>
    </row>
    <row r="3" spans="5:10" ht="16.5" thickBot="1">
      <c r="E3" s="2873" t="s">
        <v>114</v>
      </c>
      <c r="F3" s="2874"/>
      <c r="G3" s="2874"/>
      <c r="H3" s="2875"/>
      <c r="I3" s="2875"/>
      <c r="J3" s="2876"/>
    </row>
    <row r="4" spans="5:10" ht="16.5" thickBot="1">
      <c r="E4" s="49">
        <v>1</v>
      </c>
      <c r="F4" s="121">
        <v>2</v>
      </c>
      <c r="G4" s="121">
        <v>3</v>
      </c>
      <c r="H4" s="121">
        <v>4</v>
      </c>
      <c r="I4" s="121">
        <v>5</v>
      </c>
      <c r="J4" s="121">
        <v>6</v>
      </c>
    </row>
    <row r="6" spans="1:10" ht="12.75">
      <c r="A6" t="s">
        <v>65</v>
      </c>
      <c r="E6">
        <f>' ПМ 18т'!G23</f>
        <v>1.5</v>
      </c>
      <c r="F6">
        <f>' ПМ 18т'!G19</f>
        <v>1</v>
      </c>
      <c r="G6">
        <v>3</v>
      </c>
      <c r="J6">
        <f>' ПМ 18т'!G15</f>
        <v>1.5</v>
      </c>
    </row>
    <row r="8" ht="12.75">
      <c r="A8" t="s">
        <v>293</v>
      </c>
    </row>
    <row r="9" spans="5:10" ht="12.75">
      <c r="E9">
        <f>SUMIF(' ПМ 18т'!N33:N64,"&gt;0",' ПМ 18т'!$G33:$G64)</f>
        <v>21.5</v>
      </c>
      <c r="F9">
        <f>SUMIF(' ПМ 18т'!O33:O64,"&gt;0",' ПМ 18т'!$G33:$G64)</f>
        <v>6</v>
      </c>
      <c r="G9">
        <f>SUMIF(' ПМ 18т'!P33:P64,"&gt;0",' ПМ 18т'!$G33:$G64)</f>
        <v>4.5</v>
      </c>
      <c r="H9">
        <f>SUMIF(' ПМ 18т'!Q33:Q64,"&gt;0",' ПМ 18т'!$G33:$G64)</f>
        <v>0</v>
      </c>
      <c r="I9">
        <f>SUMIF(' ПМ 18т'!R33:R64,"&gt;0",' ПМ 18т'!$G33:$G64)</f>
        <v>1.5</v>
      </c>
      <c r="J9">
        <f>SUMIF(' ПМ 18т'!S33:S64,"&gt;0",' ПМ 18т'!$G33:$G64)</f>
        <v>0</v>
      </c>
    </row>
    <row r="10" ht="12.75">
      <c r="A10" t="s">
        <v>175</v>
      </c>
    </row>
    <row r="11" ht="12.75">
      <c r="A11" t="s">
        <v>200</v>
      </c>
    </row>
    <row r="12" spans="1:11" ht="12.75">
      <c r="A12" t="s">
        <v>345</v>
      </c>
      <c r="E12" s="1386">
        <f>SUMIF(' ПМ 18т'!N75:N103,"&gt;0",' ПМ 18т'!$G75:$G103)</f>
        <v>4</v>
      </c>
      <c r="F12" s="1386">
        <f>SUMIF(' ПМ 18т'!O75:O103,"&gt;0",' ПМ 18т'!$G75:$G103)</f>
        <v>11</v>
      </c>
      <c r="G12" s="1386">
        <f>SUMIF(' ПМ 18т'!P75:P103,"&gt;0",' ПМ 18т'!$G75:$G103)</f>
        <v>12</v>
      </c>
      <c r="H12" s="1386">
        <f>SUMIF(' ПМ 18т'!Q75:Q103,"&gt;0",' ПМ 18т'!$G75:$G103)</f>
        <v>9.5</v>
      </c>
      <c r="I12" s="1386">
        <f>SUMIF(' ПМ 18т'!R75:R103,"&gt;0",' ПМ 18т'!$G75:$G103)</f>
        <v>0</v>
      </c>
      <c r="J12" s="1386">
        <f>SUMIF(' ПМ 18т'!S75:S103,"&gt;0",' ПМ 18т'!$G75:$G103)</f>
        <v>0</v>
      </c>
      <c r="K12" s="1386">
        <f>SUM(E12:J12)</f>
        <v>36.5</v>
      </c>
    </row>
    <row r="13" spans="1:11" ht="12.75">
      <c r="A13" t="s">
        <v>344</v>
      </c>
      <c r="E13" s="1386">
        <f>SUMIF(' ПМ 18т'!N108:N122,"&gt;0",' ПМ 18т'!$G108:$G122)</f>
        <v>4</v>
      </c>
      <c r="F13" s="1386">
        <f>SUMIF(' ПМ 18т'!O108:O122,"&gt;0",' ПМ 18т'!$G108:$G122)</f>
        <v>7</v>
      </c>
      <c r="G13" s="1386">
        <f>SUMIF(' ПМ 18т'!P108:P122,"&gt;0",' ПМ 18т'!$G108:$G122)</f>
        <v>7</v>
      </c>
      <c r="H13" s="1386">
        <f>SUMIF(' ПМ 18т'!Q108:Q122,"&gt;0",' ПМ 18т'!$G108:$G122)</f>
        <v>4.5</v>
      </c>
      <c r="I13" s="1386">
        <f>SUMIF(' ПМ 18т'!R108:R122,"&gt;0",' ПМ 18т'!$G108:$G122)</f>
        <v>0</v>
      </c>
      <c r="J13" s="1386">
        <f>SUMIF(' ПМ 18т'!S108:S122,"&gt;0",' ПМ 18т'!$G108:$G122)</f>
        <v>0</v>
      </c>
      <c r="K13" s="1386">
        <f>SUM(E13:J13)</f>
        <v>22.5</v>
      </c>
    </row>
    <row r="14" spans="5:10" ht="12.75">
      <c r="E14" s="1386"/>
      <c r="F14" s="1386"/>
      <c r="G14" s="1386"/>
      <c r="H14" s="1386"/>
      <c r="I14" s="1386"/>
      <c r="J14" s="1386"/>
    </row>
    <row r="15" ht="12.75">
      <c r="A15" t="s">
        <v>176</v>
      </c>
    </row>
    <row r="16" ht="12.75">
      <c r="A16" t="s">
        <v>307</v>
      </c>
    </row>
    <row r="17" ht="12.75">
      <c r="A17" t="s">
        <v>308</v>
      </c>
    </row>
    <row r="18" spans="5:10" ht="12.75">
      <c r="E18" s="1386">
        <f>SUMIF(' ПМ 18т'!N129:N169,"&gt;0",' ПМ 18т'!$G129:$G169)</f>
        <v>0</v>
      </c>
      <c r="F18" s="1386">
        <f>SUMIF(' ПМ 18т'!O129:O169,"&gt;0",' ПМ 18т'!$G129:$G169)</f>
        <v>1.5</v>
      </c>
      <c r="G18" s="1386">
        <f>SUMIF(' ПМ 18т'!P129:P169,"&gt;0",' ПМ 18т'!$G129:$G169)</f>
        <v>4</v>
      </c>
      <c r="H18" s="1386">
        <f>SUMIF(' ПМ 18т'!Q129:Q169,"&gt;0",' ПМ 18т'!$G129:$G169)</f>
        <v>12</v>
      </c>
      <c r="I18" s="1386">
        <f>SUMIF(' ПМ 18т'!R129:R169,"&gt;0",' ПМ 18т'!$G129:$G169)</f>
        <v>8.5</v>
      </c>
      <c r="J18" s="1386">
        <f>SUMIF(' ПМ 18т'!S129:S169,"&gt;0",' ПМ 18т'!$G129:$G169)</f>
        <v>10.5</v>
      </c>
    </row>
    <row r="19" spans="1:10" ht="12.75">
      <c r="A19" t="s">
        <v>316</v>
      </c>
      <c r="E19" s="1386">
        <f>SUMIF(' ПМ 18т'!N170:N176,"&gt;0",' ПМ 18т'!$G170:$G176)</f>
        <v>0</v>
      </c>
      <c r="F19" s="1386">
        <f>SUMIF(' ПМ 18т'!O170:O176,"&gt;0",' ПМ 18т'!$G170:$G176)</f>
        <v>0</v>
      </c>
      <c r="G19" s="1386">
        <f>SUMIF(' ПМ 18т'!P170:P176,"&gt;0",' ПМ 18т'!$G170:$G176)</f>
        <v>0</v>
      </c>
      <c r="H19" s="1386">
        <f>SUMIF(' ПМ 18т'!Q170:Q176,"&gt;0",' ПМ 18т'!$G170:$G176)</f>
        <v>3</v>
      </c>
      <c r="I19" s="1386">
        <f>SUMIF(' ПМ 18т'!R170:R176,"&gt;0",' ПМ 18т'!$G170:$G176)</f>
        <v>9</v>
      </c>
      <c r="J19" s="1386">
        <f>SUMIF(' ПМ 18т'!S170:S176,"&gt;0",' ПМ 18т'!$G170:$G176)</f>
        <v>0</v>
      </c>
    </row>
    <row r="20" ht="12.75">
      <c r="A20" t="s">
        <v>318</v>
      </c>
    </row>
    <row r="21" spans="5:10" ht="12.75">
      <c r="E21" s="1386" t="e">
        <f>SUMIF(' ПМ 18т'!#REF!,"&gt;0",' ПМ 18т'!#REF!)</f>
        <v>#REF!</v>
      </c>
      <c r="F21" s="1386" t="e">
        <f>SUMIF(' ПМ 18т'!#REF!,"&gt;0",' ПМ 18т'!#REF!)</f>
        <v>#REF!</v>
      </c>
      <c r="G21" s="1386" t="e">
        <f>SUMIF(' ПМ 18т'!#REF!,"&gt;0",' ПМ 18т'!#REF!)</f>
        <v>#REF!</v>
      </c>
      <c r="H21" s="1386" t="e">
        <f>SUMIF(' ПМ 18т'!#REF!,"&gt;0",' ПМ 18т'!#REF!)</f>
        <v>#REF!</v>
      </c>
      <c r="I21" s="1386" t="e">
        <f>SUMIF(' ПМ 18т'!#REF!,"&gt;0",' ПМ 18т'!#REF!)</f>
        <v>#REF!</v>
      </c>
      <c r="J21" s="1386" t="e">
        <f>SUMIF(' ПМ 18т'!#REF!,"&gt;0",' ПМ 18т'!#REF!)</f>
        <v>#REF!</v>
      </c>
    </row>
    <row r="22" ht="12.75">
      <c r="A22" t="s">
        <v>483</v>
      </c>
    </row>
    <row r="23" spans="1:11" ht="12.75">
      <c r="A23" t="s">
        <v>484</v>
      </c>
      <c r="E23" s="1386">
        <f aca="true" t="shared" si="0" ref="E23:J23">E18+E19</f>
        <v>0</v>
      </c>
      <c r="F23" s="1386">
        <f t="shared" si="0"/>
        <v>1.5</v>
      </c>
      <c r="G23" s="1386">
        <f t="shared" si="0"/>
        <v>4</v>
      </c>
      <c r="H23" s="1386">
        <f t="shared" si="0"/>
        <v>15</v>
      </c>
      <c r="I23" s="1386">
        <f t="shared" si="0"/>
        <v>17.5</v>
      </c>
      <c r="J23" s="1386">
        <f t="shared" si="0"/>
        <v>10.5</v>
      </c>
      <c r="K23" s="1386">
        <f>SUM(E23:J23)</f>
        <v>48.5</v>
      </c>
    </row>
    <row r="24" spans="1:11" ht="12.75">
      <c r="A24" t="s">
        <v>480</v>
      </c>
      <c r="E24" s="1386">
        <f aca="true" t="shared" si="1" ref="E24:J24">E23+E12+E9+E6</f>
        <v>27</v>
      </c>
      <c r="F24" s="1386">
        <f t="shared" si="1"/>
        <v>19.5</v>
      </c>
      <c r="G24" s="1386">
        <f t="shared" si="1"/>
        <v>23.5</v>
      </c>
      <c r="H24" s="1386">
        <f t="shared" si="1"/>
        <v>24.5</v>
      </c>
      <c r="I24" s="1386">
        <f t="shared" si="1"/>
        <v>19</v>
      </c>
      <c r="J24" s="1386">
        <f t="shared" si="1"/>
        <v>12</v>
      </c>
      <c r="K24" s="1386"/>
    </row>
    <row r="25" spans="1:11" ht="12.75">
      <c r="A25" t="s">
        <v>485</v>
      </c>
      <c r="E25" s="1386"/>
      <c r="F25" s="1386"/>
      <c r="G25" s="1386"/>
      <c r="H25" s="1386"/>
      <c r="I25" s="1386">
        <v>10</v>
      </c>
      <c r="J25" s="1386"/>
      <c r="K25" s="1386"/>
    </row>
    <row r="26" spans="1:11" ht="12.75">
      <c r="A26" t="s">
        <v>486</v>
      </c>
      <c r="E26" s="1386"/>
      <c r="F26" s="1386"/>
      <c r="G26" s="1386"/>
      <c r="H26" s="1386"/>
      <c r="I26" s="1386">
        <v>1.5</v>
      </c>
      <c r="J26" s="1386"/>
      <c r="K26" s="1386"/>
    </row>
    <row r="27" spans="5:11" ht="12.75">
      <c r="E27" s="1386">
        <f aca="true" t="shared" si="2" ref="E27:J27">SUM(E24:E26)</f>
        <v>27</v>
      </c>
      <c r="F27" s="1386">
        <f t="shared" si="2"/>
        <v>19.5</v>
      </c>
      <c r="G27" s="1386">
        <f t="shared" si="2"/>
        <v>23.5</v>
      </c>
      <c r="H27" s="1386">
        <f t="shared" si="2"/>
        <v>24.5</v>
      </c>
      <c r="I27" s="1386">
        <f t="shared" si="2"/>
        <v>30.5</v>
      </c>
      <c r="J27" s="1386">
        <f t="shared" si="2"/>
        <v>12</v>
      </c>
      <c r="K27" s="1386"/>
    </row>
    <row r="29" spans="1:11" ht="12.75">
      <c r="A29" t="s">
        <v>474</v>
      </c>
      <c r="E29" s="1386" t="e">
        <f aca="true" t="shared" si="3" ref="E29:J29">E18+E21</f>
        <v>#REF!</v>
      </c>
      <c r="F29" s="1386" t="e">
        <f t="shared" si="3"/>
        <v>#REF!</v>
      </c>
      <c r="G29" s="1386" t="e">
        <f t="shared" si="3"/>
        <v>#REF!</v>
      </c>
      <c r="H29" s="1386" t="e">
        <f t="shared" si="3"/>
        <v>#REF!</v>
      </c>
      <c r="I29" s="1386" t="e">
        <f t="shared" si="3"/>
        <v>#REF!</v>
      </c>
      <c r="J29" s="1386" t="e">
        <f t="shared" si="3"/>
        <v>#REF!</v>
      </c>
      <c r="K29" s="1386" t="e">
        <f>SUM(E29:J29)</f>
        <v>#REF!</v>
      </c>
    </row>
    <row r="33" spans="1:11" ht="12.75">
      <c r="A33" t="s">
        <v>343</v>
      </c>
      <c r="E33" s="1386">
        <f>SUMIF(' ПМ 18т'!N182:N218,"&gt;0",' ПМ 18т'!$G182:$G218)</f>
        <v>0</v>
      </c>
      <c r="F33" s="1386">
        <f>SUMIF(' ПМ 18т'!O182:O218,"&gt;0",' ПМ 18т'!$G182:$G218)</f>
        <v>0</v>
      </c>
      <c r="G33" s="1386">
        <f>SUMIF(' ПМ 18т'!P182:P218,"&gt;0",' ПМ 18т'!$G182:$G218)</f>
        <v>5.5</v>
      </c>
      <c r="H33" s="1386">
        <f>SUMIF(' ПМ 18т'!Q182:Q218,"&gt;0",' ПМ 18т'!$G182:$G218)</f>
        <v>15</v>
      </c>
      <c r="I33" s="1386">
        <f>SUMIF(' ПМ 18т'!R182:R218,"&gt;0",' ПМ 18т'!$G182:$G218)</f>
        <v>14</v>
      </c>
      <c r="J33" s="1386">
        <f>SUMIF(' ПМ 18т'!S182:S218,"&gt;0",' ПМ 18т'!$G182:$G218)</f>
        <v>7.5</v>
      </c>
      <c r="K33" s="1386">
        <f>SUM(E33:J33)</f>
        <v>42</v>
      </c>
    </row>
    <row r="34" ht="12.75">
      <c r="A34" t="s">
        <v>387</v>
      </c>
    </row>
    <row r="35" spans="5:11" ht="12.75">
      <c r="E35" s="1386">
        <f>SUMIF(' ПМ 18т'!N219:N225,"&gt;0",' ПМ 18т'!$G219:$G225)</f>
        <v>0</v>
      </c>
      <c r="F35" s="1386">
        <f>SUMIF(' ПМ 18т'!O219:O225,"&gt;0",' ПМ 18т'!$G219:$G225)</f>
        <v>0</v>
      </c>
      <c r="G35" s="1386">
        <f>SUMIF(' ПМ 18т'!P219:P225,"&gt;0",' ПМ 18т'!$G219:$G225)</f>
        <v>0</v>
      </c>
      <c r="H35" s="1386">
        <f>SUMIF(' ПМ 18т'!Q219:Q225,"&gt;0",' ПМ 18т'!$G219:$G225)</f>
        <v>2.5</v>
      </c>
      <c r="I35" s="1386">
        <f>SUMIF(' ПМ 18т'!R219:R225,"&gt;0",' ПМ 18т'!$G219:$G225)</f>
        <v>2.5</v>
      </c>
      <c r="J35" s="1386">
        <f>SUMIF(' ПМ 18т'!S219:S225,"&gt;0",' ПМ 18т'!$G219:$G225)</f>
        <v>2</v>
      </c>
      <c r="K35" s="1386">
        <f>SUM(E35:J35)</f>
        <v>7</v>
      </c>
    </row>
    <row r="36" spans="1:11" ht="12.75">
      <c r="A36" t="s">
        <v>395</v>
      </c>
      <c r="K36" s="1386"/>
    </row>
    <row r="37" spans="5:11" ht="12.75">
      <c r="E37" s="1386" t="e">
        <f>SUMIF(' ПМ 18т'!#REF!,"&gt;0",' ПМ 18т'!#REF!)</f>
        <v>#REF!</v>
      </c>
      <c r="F37" s="1386" t="e">
        <f>SUMIF(' ПМ 18т'!#REF!,"&gt;0",' ПМ 18т'!#REF!)</f>
        <v>#REF!</v>
      </c>
      <c r="G37" s="1386" t="e">
        <f>SUMIF(' ПМ 18т'!#REF!,"&gt;0",' ПМ 18т'!#REF!)</f>
        <v>#REF!</v>
      </c>
      <c r="H37" s="1386" t="e">
        <f>SUMIF(' ПМ 18т'!#REF!,"&gt;0",' ПМ 18т'!#REF!)</f>
        <v>#REF!</v>
      </c>
      <c r="I37" s="1386" t="e">
        <f>SUMIF(' ПМ 18т'!#REF!,"&gt;0",' ПМ 18т'!#REF!)</f>
        <v>#REF!</v>
      </c>
      <c r="J37" s="1386" t="e">
        <f>SUMIF(' ПМ 18т'!#REF!,"&gt;0",' ПМ 18т'!#REF!)</f>
        <v>#REF!</v>
      </c>
      <c r="K37" s="1386" t="e">
        <f aca="true" t="shared" si="4" ref="K37:K42">SUM(E37:J37)</f>
        <v>#REF!</v>
      </c>
    </row>
    <row r="38" spans="1:11" ht="12.75">
      <c r="A38" t="s">
        <v>406</v>
      </c>
      <c r="K38" s="1386"/>
    </row>
    <row r="39" spans="5:11" ht="12.75">
      <c r="E39" s="1386" t="e">
        <f>SUMIF(' ПМ 18т'!#REF!,"&gt;0",' ПМ 18т'!#REF!)</f>
        <v>#REF!</v>
      </c>
      <c r="F39" s="1386" t="e">
        <f>SUMIF(' ПМ 18т'!#REF!,"&gt;0",' ПМ 18т'!#REF!)</f>
        <v>#REF!</v>
      </c>
      <c r="G39" s="1386" t="e">
        <f>SUMIF(' ПМ 18т'!#REF!,"&gt;0",' ПМ 18т'!#REF!)</f>
        <v>#REF!</v>
      </c>
      <c r="H39" s="1386" t="e">
        <f>SUMIF(' ПМ 18т'!#REF!,"&gt;0",' ПМ 18т'!#REF!)</f>
        <v>#REF!</v>
      </c>
      <c r="I39" s="1386" t="e">
        <f>SUMIF(' ПМ 18т'!#REF!,"&gt;0",' ПМ 18т'!#REF!)</f>
        <v>#REF!</v>
      </c>
      <c r="J39" s="1386" t="e">
        <f>SUMIF(' ПМ 18т'!#REF!,"&gt;0",' ПМ 18т'!#REF!)</f>
        <v>#REF!</v>
      </c>
      <c r="K39" s="1386" t="e">
        <f t="shared" si="4"/>
        <v>#REF!</v>
      </c>
    </row>
    <row r="40" ht="12.75">
      <c r="K40" s="1386"/>
    </row>
    <row r="41" spans="1:11" ht="12.75">
      <c r="A41" s="1387" t="s">
        <v>475</v>
      </c>
      <c r="K41" s="1386"/>
    </row>
    <row r="42" spans="5:11" ht="12.75">
      <c r="E42" s="1386">
        <f aca="true" t="shared" si="5" ref="E42:J42">E33+E35</f>
        <v>0</v>
      </c>
      <c r="F42" s="1386">
        <f t="shared" si="5"/>
        <v>0</v>
      </c>
      <c r="G42" s="1386">
        <f t="shared" si="5"/>
        <v>5.5</v>
      </c>
      <c r="H42" s="1386">
        <f t="shared" si="5"/>
        <v>17.5</v>
      </c>
      <c r="I42" s="1386">
        <f t="shared" si="5"/>
        <v>16.5</v>
      </c>
      <c r="J42" s="1386">
        <f t="shared" si="5"/>
        <v>9.5</v>
      </c>
      <c r="K42" s="1386">
        <f t="shared" si="4"/>
        <v>49</v>
      </c>
    </row>
    <row r="43" ht="12.75">
      <c r="A43" s="1387" t="s">
        <v>479</v>
      </c>
    </row>
    <row r="44" spans="5:11" ht="12.75">
      <c r="E44" s="1386">
        <f aca="true" t="shared" si="6" ref="E44:K44">E42+E12</f>
        <v>4</v>
      </c>
      <c r="F44" s="1386">
        <f t="shared" si="6"/>
        <v>11</v>
      </c>
      <c r="G44" s="1386">
        <f t="shared" si="6"/>
        <v>17.5</v>
      </c>
      <c r="H44" s="1386">
        <f t="shared" si="6"/>
        <v>27</v>
      </c>
      <c r="I44" s="1386">
        <f t="shared" si="6"/>
        <v>16.5</v>
      </c>
      <c r="J44" s="1386">
        <f t="shared" si="6"/>
        <v>9.5</v>
      </c>
      <c r="K44" s="1386">
        <f t="shared" si="6"/>
        <v>85.5</v>
      </c>
    </row>
    <row r="45" spans="1:11" ht="12.75">
      <c r="A45" t="s">
        <v>480</v>
      </c>
      <c r="E45" s="1386">
        <f aca="true" t="shared" si="7" ref="E45:J45">E44+E9+E6</f>
        <v>27</v>
      </c>
      <c r="F45" s="1386">
        <f t="shared" si="7"/>
        <v>18</v>
      </c>
      <c r="G45" s="1386">
        <f t="shared" si="7"/>
        <v>25</v>
      </c>
      <c r="H45" s="1386">
        <f t="shared" si="7"/>
        <v>27</v>
      </c>
      <c r="I45" s="1386">
        <f t="shared" si="7"/>
        <v>18</v>
      </c>
      <c r="J45" s="1386">
        <f t="shared" si="7"/>
        <v>11</v>
      </c>
      <c r="K45" s="1386">
        <f>K43+K13</f>
        <v>22.5</v>
      </c>
    </row>
    <row r="46" spans="1:11" ht="12.75">
      <c r="A46" t="s">
        <v>481</v>
      </c>
      <c r="E46" s="1386"/>
      <c r="F46" s="1386"/>
      <c r="G46" s="1386"/>
      <c r="H46" s="1386"/>
      <c r="I46" s="1386"/>
      <c r="J46" s="1386">
        <v>10</v>
      </c>
      <c r="K46" s="1386"/>
    </row>
    <row r="47" spans="1:11" ht="12.75">
      <c r="A47" t="s">
        <v>478</v>
      </c>
      <c r="E47" s="1386"/>
      <c r="F47" s="1386"/>
      <c r="G47" s="1386"/>
      <c r="H47" s="1386"/>
      <c r="I47" s="1386"/>
      <c r="J47" s="1386">
        <v>1.5</v>
      </c>
      <c r="K47" s="1386"/>
    </row>
    <row r="48" spans="1:11" ht="12.75">
      <c r="A48" t="s">
        <v>482</v>
      </c>
      <c r="E48" s="1386">
        <f aca="true" t="shared" si="8" ref="E48:J48">SUM(E45:E47)</f>
        <v>27</v>
      </c>
      <c r="F48" s="1386">
        <f t="shared" si="8"/>
        <v>18</v>
      </c>
      <c r="G48" s="1386">
        <f t="shared" si="8"/>
        <v>25</v>
      </c>
      <c r="H48" s="1386">
        <f t="shared" si="8"/>
        <v>27</v>
      </c>
      <c r="I48" s="1386">
        <f t="shared" si="8"/>
        <v>18</v>
      </c>
      <c r="J48" s="1386">
        <f t="shared" si="8"/>
        <v>22.5</v>
      </c>
      <c r="K48" s="1386"/>
    </row>
    <row r="49" spans="5:11" ht="12.75">
      <c r="E49" s="1386"/>
      <c r="F49" s="1386"/>
      <c r="G49" s="1386"/>
      <c r="H49" s="1386"/>
      <c r="I49" s="1386"/>
      <c r="J49" s="1386"/>
      <c r="K49" s="1386"/>
    </row>
    <row r="50" spans="5:11" ht="12.75">
      <c r="E50" s="1386"/>
      <c r="F50" s="1386"/>
      <c r="G50" s="1386"/>
      <c r="H50" s="1386"/>
      <c r="I50" s="1386"/>
      <c r="J50" s="1386"/>
      <c r="K50" s="1386"/>
    </row>
    <row r="51" ht="12.75">
      <c r="K51" s="1386"/>
    </row>
    <row r="52" spans="1:11" ht="12.75">
      <c r="A52" t="s">
        <v>342</v>
      </c>
      <c r="K52" s="1386"/>
    </row>
    <row r="53" spans="5:11" ht="12.75">
      <c r="E53" s="1386">
        <f>SUMIF(' ПМ 18т'!N234:N278,"&gt;0",' ПМ 18т'!$G234:$G278)</f>
        <v>0</v>
      </c>
      <c r="F53" s="1386">
        <f>SUMIF(' ПМ 18т'!O234:O278,"&gt;0",' ПМ 18т'!$G234:$G278)</f>
        <v>3</v>
      </c>
      <c r="G53" s="1386">
        <f>SUMIF(' ПМ 18т'!P234:P278,"&gt;0",' ПМ 18т'!$G234:$G278)</f>
        <v>6</v>
      </c>
      <c r="H53" s="1386">
        <f>SUMIF(' ПМ 18т'!Q234:Q278,"&gt;0",' ПМ 18т'!$G234:$G278)</f>
        <v>22</v>
      </c>
      <c r="I53" s="1386">
        <f>SUMIF(' ПМ 18т'!R234:R278,"&gt;0",' ПМ 18т'!$G234:$G278)</f>
        <v>11.5</v>
      </c>
      <c r="J53" s="1386">
        <f>SUMIF(' ПМ 18т'!S234:S278,"&gt;0",' ПМ 18т'!$G234:$G278)</f>
        <v>9.5</v>
      </c>
      <c r="K53" s="1386">
        <f>SUM(E53:J53)</f>
        <v>52</v>
      </c>
    </row>
    <row r="54" ht="12.75">
      <c r="A54" t="s">
        <v>451</v>
      </c>
    </row>
    <row r="55" spans="5:11" ht="12.75">
      <c r="E55" s="1386">
        <f>SUMIF(' ПМ 18т'!N279:N290,"&gt;0",' ПМ 18т'!$G279:$G290)</f>
        <v>0</v>
      </c>
      <c r="F55" s="1386">
        <f>SUMIF(' ПМ 18т'!O279:O290,"&gt;0",' ПМ 18т'!$G279:$G290)</f>
        <v>0</v>
      </c>
      <c r="G55" s="1386">
        <f>SUMIF(' ПМ 18т'!P279:P290,"&gt;0",' ПМ 18т'!$G279:$G290)</f>
        <v>0</v>
      </c>
      <c r="H55" s="1386">
        <f>SUMIF(' ПМ 18т'!Q279:Q290,"&gt;0",' ПМ 18т'!$G279:$G290)</f>
        <v>4</v>
      </c>
      <c r="I55" s="1386">
        <f>SUMIF(' ПМ 18т'!R279:R290,"&gt;0",' ПМ 18т'!$G279:$G290)</f>
        <v>4.5</v>
      </c>
      <c r="J55" s="1386">
        <f>SUMIF(' ПМ 18т'!S279:S290,"&gt;0",' ПМ 18т'!$G279:$G290)</f>
        <v>0</v>
      </c>
      <c r="K55" s="1386">
        <f>SUM(E55:J55)</f>
        <v>8.5</v>
      </c>
    </row>
    <row r="57" spans="1:11" ht="12.75">
      <c r="A57" t="s">
        <v>278</v>
      </c>
      <c r="E57" s="1386">
        <f aca="true" t="shared" si="9" ref="E57:J57">E55+E53+E13</f>
        <v>4</v>
      </c>
      <c r="F57" s="1386">
        <f t="shared" si="9"/>
        <v>10</v>
      </c>
      <c r="G57" s="1386">
        <f t="shared" si="9"/>
        <v>13</v>
      </c>
      <c r="H57" s="1386">
        <f t="shared" si="9"/>
        <v>30.5</v>
      </c>
      <c r="I57" s="1386">
        <f t="shared" si="9"/>
        <v>16</v>
      </c>
      <c r="J57" s="1386">
        <f t="shared" si="9"/>
        <v>9.5</v>
      </c>
      <c r="K57" s="1386">
        <f>SUM(E57:J57)</f>
        <v>83</v>
      </c>
    </row>
    <row r="59" spans="1:10" ht="12.75">
      <c r="A59" t="s">
        <v>476</v>
      </c>
      <c r="E59" s="1386">
        <f aca="true" t="shared" si="10" ref="E59:J59">E57+E9+E6</f>
        <v>27</v>
      </c>
      <c r="F59" s="1386">
        <f t="shared" si="10"/>
        <v>17</v>
      </c>
      <c r="G59" s="1386">
        <f t="shared" si="10"/>
        <v>20.5</v>
      </c>
      <c r="H59" s="1386">
        <f t="shared" si="10"/>
        <v>30.5</v>
      </c>
      <c r="I59" s="1386">
        <f t="shared" si="10"/>
        <v>17.5</v>
      </c>
      <c r="J59" s="1386">
        <f t="shared" si="10"/>
        <v>11</v>
      </c>
    </row>
    <row r="60" spans="1:10" ht="12.75">
      <c r="A60" t="s">
        <v>477</v>
      </c>
      <c r="J60">
        <f>' ПМ 18т'!G324+' ПМ 18т'!G325</f>
        <v>13.5</v>
      </c>
    </row>
    <row r="61" spans="1:10" ht="12.75">
      <c r="A61" t="s">
        <v>478</v>
      </c>
      <c r="J61">
        <v>1.5</v>
      </c>
    </row>
    <row r="62" spans="5:10" ht="12.75">
      <c r="E62" s="1386">
        <f aca="true" t="shared" si="11" ref="E62:J62">SUM(E59:E61)</f>
        <v>27</v>
      </c>
      <c r="F62" s="1386">
        <f t="shared" si="11"/>
        <v>17</v>
      </c>
      <c r="G62" s="1386">
        <f t="shared" si="11"/>
        <v>20.5</v>
      </c>
      <c r="H62" s="1386">
        <f t="shared" si="11"/>
        <v>30.5</v>
      </c>
      <c r="I62" s="1386">
        <f t="shared" si="11"/>
        <v>17.5</v>
      </c>
      <c r="J62" s="1386">
        <f t="shared" si="11"/>
        <v>26</v>
      </c>
    </row>
  </sheetData>
  <sheetProtection/>
  <mergeCells count="3">
    <mergeCell ref="E2:G2"/>
    <mergeCell ref="H2:J2"/>
    <mergeCell ref="E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1"/>
  <sheetViews>
    <sheetView view="pageBreakPreview" zoomScale="80" zoomScaleNormal="50" zoomScaleSheetLayoutView="80" zoomScalePageLayoutView="0" workbookViewId="0" topLeftCell="C62">
      <selection activeCell="G274" sqref="G274:G276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21" thickBot="1">
      <c r="A1" s="3027" t="s">
        <v>449</v>
      </c>
      <c r="B1" s="3028"/>
      <c r="C1" s="3028"/>
      <c r="D1" s="3028"/>
      <c r="E1" s="3028"/>
      <c r="F1" s="3028"/>
      <c r="G1" s="3028"/>
      <c r="H1" s="3028"/>
      <c r="I1" s="3028"/>
      <c r="J1" s="3028"/>
      <c r="K1" s="3028"/>
      <c r="L1" s="3028"/>
      <c r="M1" s="3028"/>
      <c r="N1" s="3028"/>
      <c r="O1" s="3029"/>
      <c r="P1" s="3029"/>
      <c r="Q1" s="3029"/>
      <c r="R1" s="3029"/>
      <c r="S1" s="3029"/>
    </row>
    <row r="2" spans="1:19" s="14" customFormat="1" ht="27.75" customHeight="1" thickBot="1">
      <c r="A2" s="3030" t="s">
        <v>25</v>
      </c>
      <c r="B2" s="3031" t="s">
        <v>116</v>
      </c>
      <c r="C2" s="3032" t="s">
        <v>64</v>
      </c>
      <c r="D2" s="3033"/>
      <c r="E2" s="3034"/>
      <c r="F2" s="3035"/>
      <c r="G2" s="3025" t="s">
        <v>104</v>
      </c>
      <c r="H2" s="3040" t="s">
        <v>105</v>
      </c>
      <c r="I2" s="3040"/>
      <c r="J2" s="3040"/>
      <c r="K2" s="3040"/>
      <c r="L2" s="3040"/>
      <c r="M2" s="3040"/>
      <c r="N2" s="3032" t="s">
        <v>113</v>
      </c>
      <c r="O2" s="3041"/>
      <c r="P2" s="3041"/>
      <c r="Q2" s="3041"/>
      <c r="R2" s="3041"/>
      <c r="S2" s="3042"/>
    </row>
    <row r="3" spans="1:19" s="14" customFormat="1" ht="24.75" customHeight="1" thickBot="1">
      <c r="A3" s="3030"/>
      <c r="B3" s="3031"/>
      <c r="C3" s="3036"/>
      <c r="D3" s="3037"/>
      <c r="E3" s="3038"/>
      <c r="F3" s="3039"/>
      <c r="G3" s="3025"/>
      <c r="H3" s="3016" t="s">
        <v>112</v>
      </c>
      <c r="I3" s="3031" t="s">
        <v>106</v>
      </c>
      <c r="J3" s="3031"/>
      <c r="K3" s="3031"/>
      <c r="L3" s="3031"/>
      <c r="M3" s="3025" t="s">
        <v>108</v>
      </c>
      <c r="N3" s="2872" t="s">
        <v>198</v>
      </c>
      <c r="O3" s="2872"/>
      <c r="P3" s="2872"/>
      <c r="Q3" s="2872" t="s">
        <v>199</v>
      </c>
      <c r="R3" s="2872"/>
      <c r="S3" s="2872"/>
    </row>
    <row r="4" spans="1:19" s="14" customFormat="1" ht="18" customHeight="1" thickBot="1">
      <c r="A4" s="3030"/>
      <c r="B4" s="3031"/>
      <c r="C4" s="3025" t="s">
        <v>99</v>
      </c>
      <c r="D4" s="3025" t="s">
        <v>100</v>
      </c>
      <c r="E4" s="3026" t="s">
        <v>101</v>
      </c>
      <c r="F4" s="2712"/>
      <c r="G4" s="3025"/>
      <c r="H4" s="3043"/>
      <c r="I4" s="3025" t="s">
        <v>107</v>
      </c>
      <c r="J4" s="3026" t="s">
        <v>111</v>
      </c>
      <c r="K4" s="2540"/>
      <c r="L4" s="2712"/>
      <c r="M4" s="3025"/>
      <c r="N4" s="2873" t="s">
        <v>114</v>
      </c>
      <c r="O4" s="2874"/>
      <c r="P4" s="2874"/>
      <c r="Q4" s="2875"/>
      <c r="R4" s="2875"/>
      <c r="S4" s="2876"/>
    </row>
    <row r="5" spans="1:19" s="14" customFormat="1" ht="16.5" thickBot="1">
      <c r="A5" s="3030"/>
      <c r="B5" s="3031"/>
      <c r="C5" s="3025"/>
      <c r="D5" s="3025"/>
      <c r="E5" s="3016" t="s">
        <v>102</v>
      </c>
      <c r="F5" s="3016" t="s">
        <v>103</v>
      </c>
      <c r="G5" s="3025"/>
      <c r="H5" s="3043"/>
      <c r="I5" s="3025"/>
      <c r="J5" s="3016" t="s">
        <v>26</v>
      </c>
      <c r="K5" s="3019" t="s">
        <v>110</v>
      </c>
      <c r="L5" s="3016" t="s">
        <v>109</v>
      </c>
      <c r="M5" s="3025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3030"/>
      <c r="B6" s="3031"/>
      <c r="C6" s="3025"/>
      <c r="D6" s="3025"/>
      <c r="E6" s="3017"/>
      <c r="F6" s="3017"/>
      <c r="G6" s="3025"/>
      <c r="H6" s="3043"/>
      <c r="I6" s="3025"/>
      <c r="J6" s="3017"/>
      <c r="K6" s="3020"/>
      <c r="L6" s="3017"/>
      <c r="M6" s="3025"/>
      <c r="N6" s="3022" t="s">
        <v>115</v>
      </c>
      <c r="O6" s="3023"/>
      <c r="P6" s="3023"/>
      <c r="Q6" s="3023"/>
      <c r="R6" s="3023"/>
      <c r="S6" s="3024"/>
    </row>
    <row r="7" spans="1:19" s="14" customFormat="1" ht="34.5" customHeight="1" thickBot="1">
      <c r="A7" s="3030"/>
      <c r="B7" s="3031"/>
      <c r="C7" s="3025"/>
      <c r="D7" s="3025"/>
      <c r="E7" s="3018"/>
      <c r="F7" s="3018"/>
      <c r="G7" s="3025"/>
      <c r="H7" s="3044"/>
      <c r="I7" s="3025"/>
      <c r="J7" s="3018"/>
      <c r="K7" s="3021"/>
      <c r="L7" s="3018"/>
      <c r="M7" s="3025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873" t="s">
        <v>210</v>
      </c>
      <c r="B9" s="2874"/>
      <c r="C9" s="2874"/>
      <c r="D9" s="2874"/>
      <c r="E9" s="2874"/>
      <c r="F9" s="2874"/>
      <c r="G9" s="2874"/>
      <c r="H9" s="2874"/>
      <c r="I9" s="2874"/>
      <c r="J9" s="2874"/>
      <c r="K9" s="2874"/>
      <c r="L9" s="2874"/>
      <c r="M9" s="2874"/>
      <c r="N9" s="2874"/>
      <c r="O9" s="2874"/>
      <c r="P9" s="2874"/>
      <c r="Q9" s="2874"/>
      <c r="R9" s="2874"/>
      <c r="S9" s="3012"/>
    </row>
    <row r="10" spans="1:19" s="14" customFormat="1" ht="17.25" customHeight="1" thickBot="1">
      <c r="A10" s="3013" t="s">
        <v>65</v>
      </c>
      <c r="B10" s="3014"/>
      <c r="C10" s="3014"/>
      <c r="D10" s="3014"/>
      <c r="E10" s="3014"/>
      <c r="F10" s="3014"/>
      <c r="G10" s="3014"/>
      <c r="H10" s="3014"/>
      <c r="I10" s="3014"/>
      <c r="J10" s="3014"/>
      <c r="K10" s="3014"/>
      <c r="L10" s="3014"/>
      <c r="M10" s="3014"/>
      <c r="N10" s="3014"/>
      <c r="O10" s="3014"/>
      <c r="P10" s="3014"/>
      <c r="Q10" s="3014"/>
      <c r="R10" s="3014"/>
      <c r="S10" s="3015"/>
    </row>
    <row r="11" spans="1:19" s="25" customFormat="1" ht="20.25" customHeight="1">
      <c r="A11" s="384" t="s">
        <v>134</v>
      </c>
      <c r="B11" s="442" t="s">
        <v>244</v>
      </c>
      <c r="C11" s="418"/>
      <c r="D11" s="419"/>
      <c r="E11" s="420"/>
      <c r="F11" s="421"/>
      <c r="G11" s="240">
        <v>6.5</v>
      </c>
      <c r="H11" s="1036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346</v>
      </c>
      <c r="C12" s="858"/>
      <c r="D12" s="859"/>
      <c r="E12" s="860"/>
      <c r="F12" s="861"/>
      <c r="G12" s="862">
        <v>5</v>
      </c>
      <c r="H12" s="87">
        <f>G12*30</f>
        <v>150</v>
      </c>
      <c r="I12" s="55"/>
      <c r="J12" s="55"/>
      <c r="K12" s="57"/>
      <c r="L12" s="57"/>
      <c r="M12" s="863"/>
      <c r="N12" s="864"/>
      <c r="O12" s="57"/>
      <c r="P12" s="254"/>
      <c r="Q12" s="865"/>
      <c r="R12" s="57"/>
      <c r="S12" s="57"/>
    </row>
    <row r="13" spans="1:21" s="25" customFormat="1" ht="15.75">
      <c r="A13" s="385"/>
      <c r="B13" s="166" t="s">
        <v>347</v>
      </c>
      <c r="C13" s="858"/>
      <c r="D13" s="859"/>
      <c r="E13" s="860"/>
      <c r="F13" s="861"/>
      <c r="G13" s="862"/>
      <c r="H13" s="300"/>
      <c r="I13" s="55"/>
      <c r="J13" s="55"/>
      <c r="K13" s="57"/>
      <c r="L13" s="57"/>
      <c r="M13" s="863"/>
      <c r="N13" s="201" t="s">
        <v>348</v>
      </c>
      <c r="O13" s="167" t="s">
        <v>348</v>
      </c>
      <c r="P13" s="1096" t="s">
        <v>348</v>
      </c>
      <c r="Q13" s="201" t="s">
        <v>348</v>
      </c>
      <c r="R13" s="167" t="s">
        <v>348</v>
      </c>
      <c r="S13" s="57"/>
      <c r="T13" s="25" t="s">
        <v>198</v>
      </c>
      <c r="U13" s="1618">
        <f>G18+G22+G28</f>
        <v>7</v>
      </c>
    </row>
    <row r="14" spans="1:21" s="25" customFormat="1" ht="15.75">
      <c r="A14" s="385"/>
      <c r="B14" s="166" t="s">
        <v>37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  <c r="T14" s="25" t="s">
        <v>199</v>
      </c>
      <c r="U14" s="1618">
        <f>G14</f>
        <v>1.5</v>
      </c>
    </row>
    <row r="15" spans="1:21" s="25" customFormat="1" ht="15.75">
      <c r="A15" s="233" t="s">
        <v>135</v>
      </c>
      <c r="B15" s="163" t="s">
        <v>127</v>
      </c>
      <c r="C15" s="418" t="s">
        <v>131</v>
      </c>
      <c r="D15" s="422"/>
      <c r="E15" s="404"/>
      <c r="F15" s="423"/>
      <c r="G15" s="1537">
        <v>4.5</v>
      </c>
      <c r="H15" s="258">
        <f>G15*30</f>
        <v>135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  <c r="U15" s="1619">
        <f>SUM(U13:U14)</f>
        <v>8.5</v>
      </c>
    </row>
    <row r="16" spans="1:19" s="25" customFormat="1" ht="15.75">
      <c r="A16" s="233" t="s">
        <v>136</v>
      </c>
      <c r="B16" s="164" t="s">
        <v>128</v>
      </c>
      <c r="C16" s="424"/>
      <c r="D16" s="425"/>
      <c r="E16" s="426"/>
      <c r="F16" s="427"/>
      <c r="G16" s="1538">
        <v>3</v>
      </c>
      <c r="H16" s="87">
        <f aca="true" t="shared" si="1" ref="H16:H23">G16*30</f>
        <v>90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36</v>
      </c>
      <c r="C17" s="428"/>
      <c r="D17" s="429"/>
      <c r="E17" s="430"/>
      <c r="F17" s="431"/>
      <c r="G17" s="1537">
        <v>2</v>
      </c>
      <c r="H17" s="258">
        <f t="shared" si="1"/>
        <v>60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137</v>
      </c>
      <c r="B18" s="166" t="s">
        <v>37</v>
      </c>
      <c r="C18" s="432"/>
      <c r="D18" s="203">
        <v>2</v>
      </c>
      <c r="E18" s="433"/>
      <c r="F18" s="434"/>
      <c r="G18" s="1282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138</v>
      </c>
      <c r="B19" s="163" t="s">
        <v>129</v>
      </c>
      <c r="C19" s="418" t="s">
        <v>131</v>
      </c>
      <c r="D19" s="422"/>
      <c r="E19" s="404"/>
      <c r="F19" s="423"/>
      <c r="G19" s="365">
        <v>4</v>
      </c>
      <c r="H19" s="87">
        <f t="shared" si="1"/>
        <v>120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139</v>
      </c>
      <c r="B20" s="164" t="s">
        <v>130</v>
      </c>
      <c r="C20" s="775"/>
      <c r="D20" s="422"/>
      <c r="E20" s="404"/>
      <c r="F20" s="435"/>
      <c r="G20" s="1538">
        <f>G21+G22</f>
        <v>4.5</v>
      </c>
      <c r="H20" s="87">
        <f t="shared" si="1"/>
        <v>135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36</v>
      </c>
      <c r="C21" s="776"/>
      <c r="D21" s="436"/>
      <c r="E21" s="437"/>
      <c r="F21" s="438"/>
      <c r="G21" s="1539">
        <v>3</v>
      </c>
      <c r="H21" s="258">
        <f t="shared" si="1"/>
        <v>90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5.75">
      <c r="A22" s="1540" t="s">
        <v>140</v>
      </c>
      <c r="B22" s="1541" t="s">
        <v>37</v>
      </c>
      <c r="C22" s="777"/>
      <c r="D22" s="439">
        <v>1</v>
      </c>
      <c r="E22" s="439"/>
      <c r="F22" s="440"/>
      <c r="G22" s="1284">
        <v>1.5</v>
      </c>
      <c r="H22" s="1542">
        <f t="shared" si="1"/>
        <v>45</v>
      </c>
      <c r="I22" s="1543">
        <f t="shared" si="0"/>
        <v>15</v>
      </c>
      <c r="J22" s="1544">
        <v>15</v>
      </c>
      <c r="K22" s="1544"/>
      <c r="L22" s="1544"/>
      <c r="M22" s="1545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15.75">
      <c r="A23" s="1553" t="s">
        <v>488</v>
      </c>
      <c r="B23" s="1559" t="s">
        <v>489</v>
      </c>
      <c r="C23" s="404"/>
      <c r="D23" s="1554"/>
      <c r="E23" s="1554"/>
      <c r="F23" s="1555"/>
      <c r="G23" s="1558">
        <v>3.5</v>
      </c>
      <c r="H23" s="1542">
        <f t="shared" si="1"/>
        <v>105</v>
      </c>
      <c r="I23" s="86"/>
      <c r="J23" s="86"/>
      <c r="K23" s="86"/>
      <c r="L23" s="86"/>
      <c r="M23" s="1556"/>
      <c r="N23" s="1557"/>
      <c r="O23" s="26"/>
      <c r="P23" s="26"/>
      <c r="Q23" s="26"/>
      <c r="R23" s="26"/>
      <c r="S23" s="26"/>
    </row>
    <row r="24" spans="1:19" s="25" customFormat="1" ht="24.75" customHeight="1" thickBot="1">
      <c r="A24" s="2954" t="s">
        <v>141</v>
      </c>
      <c r="B24" s="2955"/>
      <c r="C24" s="1546"/>
      <c r="D24" s="1547"/>
      <c r="E24" s="1547"/>
      <c r="F24" s="1548"/>
      <c r="G24" s="242">
        <f>G$11+G$15+G$16+G$19+G$20+G28+G23</f>
        <v>30.5</v>
      </c>
      <c r="H24" s="242">
        <f>H$11+H$15+H$16+H$19+H$20+H28+H23</f>
        <v>915</v>
      </c>
      <c r="I24" s="242"/>
      <c r="J24" s="242"/>
      <c r="K24" s="242"/>
      <c r="L24" s="242"/>
      <c r="M24" s="242"/>
      <c r="N24" s="1549"/>
      <c r="O24" s="1550"/>
      <c r="P24" s="1551"/>
      <c r="Q24" s="1552"/>
      <c r="R24" s="1550"/>
      <c r="S24" s="1551"/>
    </row>
    <row r="25" spans="1:19" s="25" customFormat="1" ht="16.5" thickBot="1">
      <c r="A25" s="76"/>
      <c r="B25" s="78" t="s">
        <v>60</v>
      </c>
      <c r="C25" s="77"/>
      <c r="D25" s="81"/>
      <c r="E25" s="81"/>
      <c r="F25" s="82"/>
      <c r="G25" s="394">
        <f>G12+G15+G17+G19+G21+G23</f>
        <v>22</v>
      </c>
      <c r="H25" s="394">
        <f>H12+H15+H17+H19+H21+H23</f>
        <v>660</v>
      </c>
      <c r="I25" s="79">
        <f>I11+I15+I17+I19+I21</f>
        <v>0</v>
      </c>
      <c r="J25" s="79">
        <f>J11+J15+J17+J19+J21</f>
        <v>0</v>
      </c>
      <c r="K25" s="79">
        <f>K11+K15+K17+K19+K21</f>
        <v>0</v>
      </c>
      <c r="L25" s="79">
        <f>L11+L15+L17+L19+L21</f>
        <v>0</v>
      </c>
      <c r="M25" s="79">
        <f>M11+M15+M17+M19+M21</f>
        <v>0</v>
      </c>
      <c r="N25" s="263"/>
      <c r="O25" s="261"/>
      <c r="P25" s="262"/>
      <c r="Q25" s="263"/>
      <c r="R25" s="261"/>
      <c r="S25" s="262"/>
    </row>
    <row r="26" spans="1:19" s="25" customFormat="1" ht="20.25" customHeight="1" thickBot="1">
      <c r="A26" s="2943" t="s">
        <v>66</v>
      </c>
      <c r="B26" s="2943"/>
      <c r="C26" s="70"/>
      <c r="D26" s="134"/>
      <c r="E26" s="134"/>
      <c r="F26" s="82"/>
      <c r="G26" s="72">
        <f>G14+G18+G22+G28</f>
        <v>8.5</v>
      </c>
      <c r="H26" s="72">
        <f>H14+H18+H22+H28</f>
        <v>255</v>
      </c>
      <c r="I26" s="121">
        <f>I13+I14+I18+I22</f>
        <v>41</v>
      </c>
      <c r="J26" s="121">
        <f>J13+J14+J18+J22</f>
        <v>25</v>
      </c>
      <c r="K26" s="121">
        <f>K13+K14+K18+K22</f>
        <v>0</v>
      </c>
      <c r="L26" s="121">
        <f>L13+L14+L18+L22</f>
        <v>16</v>
      </c>
      <c r="M26" s="121">
        <f>M13+M14+M18+M22</f>
        <v>79</v>
      </c>
      <c r="N26" s="72">
        <f>SUM(N11:N22)+2</f>
        <v>3</v>
      </c>
      <c r="O26" s="135">
        <f>SUM(O11:O22)+2</f>
        <v>3</v>
      </c>
      <c r="P26" s="135">
        <v>2</v>
      </c>
      <c r="Q26" s="72">
        <f>SUM(Q11:Q22)</f>
        <v>0</v>
      </c>
      <c r="R26" s="135">
        <f>SUM(R11:R22)</f>
        <v>0</v>
      </c>
      <c r="S26" s="135">
        <f>SUM(S11:S22)</f>
        <v>2</v>
      </c>
    </row>
    <row r="27" spans="1:19" s="43" customFormat="1" ht="15.75">
      <c r="A27" s="265"/>
      <c r="B27" s="264"/>
      <c r="C27" s="68"/>
      <c r="D27" s="56"/>
      <c r="E27" s="56"/>
      <c r="F27" s="69"/>
      <c r="G27" s="66"/>
      <c r="H27" s="58"/>
      <c r="I27" s="55"/>
      <c r="J27" s="55"/>
      <c r="K27" s="55"/>
      <c r="L27" s="55"/>
      <c r="M27" s="60"/>
      <c r="N27" s="64"/>
      <c r="O27" s="256"/>
      <c r="P27" s="255"/>
      <c r="Q27" s="64"/>
      <c r="R27" s="256"/>
      <c r="S27" s="255"/>
    </row>
    <row r="28" spans="1:19" s="43" customFormat="1" ht="15.75">
      <c r="A28" s="855" t="s">
        <v>142</v>
      </c>
      <c r="B28" s="1097" t="s">
        <v>48</v>
      </c>
      <c r="C28" s="1098"/>
      <c r="D28" s="1099" t="s">
        <v>440</v>
      </c>
      <c r="E28" s="1099"/>
      <c r="F28" s="1100"/>
      <c r="G28" s="1101">
        <v>4.5</v>
      </c>
      <c r="H28" s="1102">
        <f>G28*30</f>
        <v>135</v>
      </c>
      <c r="I28" s="1103">
        <v>60</v>
      </c>
      <c r="J28" s="1099"/>
      <c r="K28" s="1099"/>
      <c r="L28" s="1104">
        <v>60</v>
      </c>
      <c r="M28" s="1100">
        <f>H28-I28</f>
        <v>75</v>
      </c>
      <c r="N28" s="1098" t="s">
        <v>341</v>
      </c>
      <c r="O28" s="1098" t="s">
        <v>341</v>
      </c>
      <c r="P28" s="1098" t="s">
        <v>341</v>
      </c>
      <c r="Q28" s="1098"/>
      <c r="R28" s="1099"/>
      <c r="S28" s="1105"/>
    </row>
    <row r="29" spans="1:91" s="856" customFormat="1" ht="15.75">
      <c r="A29" s="41"/>
      <c r="B29" s="1106" t="s">
        <v>48</v>
      </c>
      <c r="C29" s="1107"/>
      <c r="D29" s="1108" t="s">
        <v>441</v>
      </c>
      <c r="E29" s="1108"/>
      <c r="F29" s="1105"/>
      <c r="G29" s="1109"/>
      <c r="H29" s="1110"/>
      <c r="I29" s="1111"/>
      <c r="J29" s="1108"/>
      <c r="K29" s="1108"/>
      <c r="L29" s="1112"/>
      <c r="M29" s="1105"/>
      <c r="N29" s="1107"/>
      <c r="O29" s="1099"/>
      <c r="P29" s="1105"/>
      <c r="Q29" s="1098" t="s">
        <v>61</v>
      </c>
      <c r="R29" s="1098" t="s">
        <v>61</v>
      </c>
      <c r="S29" s="1098" t="s">
        <v>61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</row>
    <row r="30" spans="1:19" s="14" customFormat="1" ht="32.25" customHeight="1" thickBot="1">
      <c r="A30" s="3006" t="s">
        <v>442</v>
      </c>
      <c r="B30" s="3007"/>
      <c r="C30" s="1113"/>
      <c r="D30" s="1114"/>
      <c r="E30" s="1114"/>
      <c r="F30" s="1115"/>
      <c r="G30" s="1116"/>
      <c r="H30" s="1114"/>
      <c r="I30" s="1114"/>
      <c r="J30" s="1114"/>
      <c r="K30" s="1114"/>
      <c r="L30" s="1114"/>
      <c r="M30" s="1114"/>
      <c r="N30" s="1113"/>
      <c r="O30" s="1117"/>
      <c r="P30" s="1118"/>
      <c r="Q30" s="1119"/>
      <c r="R30" s="1117"/>
      <c r="S30" s="1118"/>
    </row>
    <row r="31" spans="1:19" s="14" customFormat="1" ht="17.25" customHeight="1" thickBot="1">
      <c r="A31" s="3008" t="s">
        <v>293</v>
      </c>
      <c r="B31" s="3009"/>
      <c r="C31" s="3009"/>
      <c r="D31" s="3009"/>
      <c r="E31" s="3009"/>
      <c r="F31" s="3009"/>
      <c r="G31" s="3009"/>
      <c r="H31" s="3009"/>
      <c r="I31" s="3009"/>
      <c r="J31" s="3009"/>
      <c r="K31" s="3009"/>
      <c r="L31" s="3009"/>
      <c r="M31" s="3009"/>
      <c r="N31" s="3010"/>
      <c r="O31" s="3010"/>
      <c r="P31" s="3010"/>
      <c r="Q31" s="3010"/>
      <c r="R31" s="3010"/>
      <c r="S31" s="3011"/>
    </row>
    <row r="32" spans="1:19" s="14" customFormat="1" ht="17.25" customHeight="1">
      <c r="A32" s="1073" t="s">
        <v>164</v>
      </c>
      <c r="B32" s="1142" t="s">
        <v>436</v>
      </c>
      <c r="C32" s="1089"/>
      <c r="D32" s="1089"/>
      <c r="E32" s="1089"/>
      <c r="F32" s="1089"/>
      <c r="G32" s="1560">
        <v>3</v>
      </c>
      <c r="H32" s="1090">
        <f>G32*30</f>
        <v>90</v>
      </c>
      <c r="I32" s="1090"/>
      <c r="J32" s="1089"/>
      <c r="K32" s="1089"/>
      <c r="L32" s="1089"/>
      <c r="M32" s="1089"/>
      <c r="N32" s="1089"/>
      <c r="O32" s="1088"/>
      <c r="P32" s="1088"/>
      <c r="Q32" s="1088"/>
      <c r="R32" s="1088"/>
      <c r="S32" s="1088"/>
    </row>
    <row r="33" spans="1:19" s="14" customFormat="1" ht="17.25" customHeight="1">
      <c r="A33" s="1086"/>
      <c r="B33" s="1143" t="s">
        <v>36</v>
      </c>
      <c r="C33" s="1091"/>
      <c r="D33" s="1091"/>
      <c r="E33" s="1091"/>
      <c r="F33" s="1091"/>
      <c r="G33" s="1561">
        <v>2</v>
      </c>
      <c r="H33" s="1094">
        <f>G33*30</f>
        <v>60</v>
      </c>
      <c r="I33" s="1092"/>
      <c r="J33" s="1091"/>
      <c r="K33" s="1091"/>
      <c r="L33" s="1091"/>
      <c r="M33" s="1091"/>
      <c r="N33" s="1091"/>
      <c r="O33" s="1087"/>
      <c r="P33" s="1087"/>
      <c r="Q33" s="1087"/>
      <c r="R33" s="1087"/>
      <c r="S33" s="1087"/>
    </row>
    <row r="34" spans="1:22" s="14" customFormat="1" ht="17.25" customHeight="1">
      <c r="A34" s="166" t="s">
        <v>165</v>
      </c>
      <c r="B34" s="1144" t="s">
        <v>37</v>
      </c>
      <c r="C34" s="1091"/>
      <c r="D34" s="1093">
        <v>1</v>
      </c>
      <c r="E34" s="1091"/>
      <c r="F34" s="1091"/>
      <c r="G34" s="1562">
        <v>1</v>
      </c>
      <c r="H34" s="1090">
        <f>G34*30</f>
        <v>30</v>
      </c>
      <c r="I34" s="1093">
        <f>J34+K34+L34</f>
        <v>14</v>
      </c>
      <c r="J34" s="1093">
        <v>8</v>
      </c>
      <c r="K34" s="1093"/>
      <c r="L34" s="1093">
        <v>6</v>
      </c>
      <c r="M34" s="1093">
        <f>H34-I34</f>
        <v>16</v>
      </c>
      <c r="N34" s="1093">
        <v>1</v>
      </c>
      <c r="O34" s="1087"/>
      <c r="P34" s="1087"/>
      <c r="Q34" s="1087"/>
      <c r="R34" s="1087"/>
      <c r="S34" s="1087"/>
      <c r="T34" s="14">
        <v>1</v>
      </c>
      <c r="U34" s="25" t="s">
        <v>198</v>
      </c>
      <c r="V34" s="1620">
        <f>SUMIF(T$32:T$61,1,G$32:G$61)</f>
        <v>31</v>
      </c>
    </row>
    <row r="35" spans="1:22" s="25" customFormat="1" ht="15.75">
      <c r="A35" s="1073" t="s">
        <v>143</v>
      </c>
      <c r="B35" s="1074" t="s">
        <v>132</v>
      </c>
      <c r="C35" s="1075"/>
      <c r="D35" s="1076"/>
      <c r="E35" s="1077"/>
      <c r="F35" s="1078"/>
      <c r="G35" s="1563">
        <v>3</v>
      </c>
      <c r="H35" s="398">
        <f aca="true" t="shared" si="2" ref="H35:H61">G35*30</f>
        <v>90</v>
      </c>
      <c r="I35" s="1080"/>
      <c r="J35" s="1080"/>
      <c r="K35" s="1081"/>
      <c r="L35" s="1081"/>
      <c r="M35" s="1082"/>
      <c r="N35" s="1083"/>
      <c r="O35" s="1084"/>
      <c r="P35" s="1085"/>
      <c r="Q35" s="1083"/>
      <c r="R35" s="1084"/>
      <c r="S35" s="1085"/>
      <c r="U35" s="25" t="s">
        <v>199</v>
      </c>
      <c r="V35" s="1620">
        <f>SUMIF(T$32:T$61,2,G$32:G$61)</f>
        <v>1.5</v>
      </c>
    </row>
    <row r="36" spans="1:22" s="25" customFormat="1" ht="15.75">
      <c r="A36" s="233" t="s">
        <v>145</v>
      </c>
      <c r="B36" s="279" t="s">
        <v>40</v>
      </c>
      <c r="C36" s="399"/>
      <c r="D36" s="400"/>
      <c r="E36" s="400"/>
      <c r="F36" s="401"/>
      <c r="G36" s="1564">
        <f>G37+G38</f>
        <v>8</v>
      </c>
      <c r="H36" s="269">
        <f t="shared" si="2"/>
        <v>240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  <c r="V36" s="1619">
        <f>SUM(V34:V35)</f>
        <v>32.5</v>
      </c>
    </row>
    <row r="37" spans="1:19" s="25" customFormat="1" ht="15.75">
      <c r="A37" s="233"/>
      <c r="B37" s="275" t="s">
        <v>36</v>
      </c>
      <c r="C37" s="399"/>
      <c r="D37" s="400"/>
      <c r="E37" s="400"/>
      <c r="F37" s="401"/>
      <c r="G37" s="1565">
        <v>3.5</v>
      </c>
      <c r="H37" s="380">
        <f t="shared" si="2"/>
        <v>105</v>
      </c>
      <c r="I37" s="2"/>
      <c r="J37" s="2"/>
      <c r="K37" s="2"/>
      <c r="L37" s="2"/>
      <c r="M37" s="101"/>
      <c r="N37" s="333"/>
      <c r="O37" s="26"/>
      <c r="P37" s="334"/>
      <c r="Q37" s="333"/>
      <c r="R37" s="26"/>
      <c r="S37" s="334"/>
    </row>
    <row r="38" spans="1:20" s="43" customFormat="1" ht="15.75">
      <c r="A38" s="166" t="s">
        <v>146</v>
      </c>
      <c r="B38" s="276" t="s">
        <v>37</v>
      </c>
      <c r="C38" s="408">
        <v>1</v>
      </c>
      <c r="D38" s="404"/>
      <c r="E38" s="404"/>
      <c r="F38" s="405"/>
      <c r="G38" s="1566">
        <v>4.5</v>
      </c>
      <c r="H38" s="269">
        <f t="shared" si="2"/>
        <v>135</v>
      </c>
      <c r="I38" s="110">
        <v>60</v>
      </c>
      <c r="J38" s="110">
        <v>15</v>
      </c>
      <c r="K38" s="110">
        <v>45</v>
      </c>
      <c r="L38" s="110"/>
      <c r="M38" s="136">
        <f>H38-I38</f>
        <v>75</v>
      </c>
      <c r="N38" s="199">
        <v>4</v>
      </c>
      <c r="O38" s="200"/>
      <c r="P38" s="328"/>
      <c r="Q38" s="336"/>
      <c r="R38" s="30"/>
      <c r="S38" s="328"/>
      <c r="T38" s="43">
        <v>1</v>
      </c>
    </row>
    <row r="39" spans="1:19" s="25" customFormat="1" ht="15.75">
      <c r="A39" s="233" t="s">
        <v>147</v>
      </c>
      <c r="B39" s="279" t="s">
        <v>299</v>
      </c>
      <c r="C39" s="104"/>
      <c r="D39" s="105"/>
      <c r="E39" s="105"/>
      <c r="F39" s="106"/>
      <c r="G39" s="1289">
        <f>G40+G41</f>
        <v>16</v>
      </c>
      <c r="H39" s="269">
        <f t="shared" si="2"/>
        <v>480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233"/>
      <c r="B40" s="275" t="s">
        <v>36</v>
      </c>
      <c r="C40" s="104"/>
      <c r="D40" s="105"/>
      <c r="E40" s="105"/>
      <c r="F40" s="106"/>
      <c r="G40" s="1290">
        <v>8</v>
      </c>
      <c r="H40" s="380">
        <f t="shared" si="2"/>
        <v>240</v>
      </c>
      <c r="I40" s="111"/>
      <c r="J40" s="111"/>
      <c r="K40" s="111"/>
      <c r="L40" s="111"/>
      <c r="M40" s="112"/>
      <c r="N40" s="345"/>
      <c r="O40" s="346"/>
      <c r="P40" s="334"/>
      <c r="Q40" s="333"/>
      <c r="R40" s="26"/>
      <c r="S40" s="334"/>
    </row>
    <row r="41" spans="1:20" s="25" customFormat="1" ht="15.75">
      <c r="A41" s="391" t="s">
        <v>294</v>
      </c>
      <c r="B41" s="276" t="s">
        <v>37</v>
      </c>
      <c r="C41" s="409">
        <v>1</v>
      </c>
      <c r="D41" s="410"/>
      <c r="E41" s="410"/>
      <c r="F41" s="106"/>
      <c r="G41" s="1289">
        <v>8</v>
      </c>
      <c r="H41" s="269">
        <f t="shared" si="2"/>
        <v>240</v>
      </c>
      <c r="I41" s="169">
        <f>J41+L41</f>
        <v>120</v>
      </c>
      <c r="J41" s="169">
        <v>60</v>
      </c>
      <c r="K41" s="169"/>
      <c r="L41" s="169">
        <v>60</v>
      </c>
      <c r="M41" s="170">
        <f>H41-I41</f>
        <v>120</v>
      </c>
      <c r="N41" s="345">
        <v>8</v>
      </c>
      <c r="O41" s="346"/>
      <c r="P41" s="347"/>
      <c r="Q41" s="348"/>
      <c r="R41" s="349"/>
      <c r="S41" s="347"/>
      <c r="T41" s="25">
        <v>1</v>
      </c>
    </row>
    <row r="42" spans="1:19" s="25" customFormat="1" ht="35.25" customHeight="1">
      <c r="A42" s="391" t="s">
        <v>167</v>
      </c>
      <c r="B42" s="279" t="s">
        <v>44</v>
      </c>
      <c r="C42" s="399"/>
      <c r="D42" s="400"/>
      <c r="E42" s="400"/>
      <c r="F42" s="401"/>
      <c r="G42" s="1264">
        <f>G43+G44</f>
        <v>8</v>
      </c>
      <c r="H42" s="269">
        <f t="shared" si="2"/>
        <v>240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25" customFormat="1" ht="15.75">
      <c r="A43" s="233"/>
      <c r="B43" s="275" t="s">
        <v>36</v>
      </c>
      <c r="C43" s="399"/>
      <c r="D43" s="400"/>
      <c r="E43" s="400"/>
      <c r="F43" s="401"/>
      <c r="G43" s="1265">
        <v>5.5</v>
      </c>
      <c r="H43" s="380">
        <f t="shared" si="2"/>
        <v>165</v>
      </c>
      <c r="I43" s="2"/>
      <c r="J43" s="2"/>
      <c r="K43" s="2"/>
      <c r="L43" s="2"/>
      <c r="M43" s="101"/>
      <c r="N43" s="333"/>
      <c r="O43" s="26"/>
      <c r="P43" s="334"/>
      <c r="Q43" s="333"/>
      <c r="R43" s="26"/>
      <c r="S43" s="334"/>
    </row>
    <row r="44" spans="1:20" s="43" customFormat="1" ht="15.75">
      <c r="A44" s="166" t="s">
        <v>168</v>
      </c>
      <c r="B44" s="276" t="s">
        <v>37</v>
      </c>
      <c r="C44" s="402"/>
      <c r="D44" s="404">
        <v>1</v>
      </c>
      <c r="E44" s="404"/>
      <c r="F44" s="405"/>
      <c r="G44" s="1261">
        <v>2.5</v>
      </c>
      <c r="H44" s="269">
        <f t="shared" si="2"/>
        <v>75</v>
      </c>
      <c r="I44" s="110">
        <v>45</v>
      </c>
      <c r="J44" s="110">
        <v>15</v>
      </c>
      <c r="K44" s="110"/>
      <c r="L44" s="110">
        <v>30</v>
      </c>
      <c r="M44" s="136">
        <f>H44-I44</f>
        <v>30</v>
      </c>
      <c r="N44" s="199">
        <v>3</v>
      </c>
      <c r="O44" s="200"/>
      <c r="P44" s="328"/>
      <c r="Q44" s="336"/>
      <c r="R44" s="30"/>
      <c r="S44" s="328"/>
      <c r="T44" s="43">
        <v>1</v>
      </c>
    </row>
    <row r="45" spans="1:19" s="25" customFormat="1" ht="15.75">
      <c r="A45" s="391" t="s">
        <v>148</v>
      </c>
      <c r="B45" s="279" t="s">
        <v>42</v>
      </c>
      <c r="C45" s="411"/>
      <c r="D45" s="400"/>
      <c r="E45" s="400"/>
      <c r="F45" s="401"/>
      <c r="G45" s="1566">
        <v>8</v>
      </c>
      <c r="H45" s="269">
        <f t="shared" si="2"/>
        <v>240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25" customFormat="1" ht="15.75">
      <c r="A46" s="233"/>
      <c r="B46" s="275" t="s">
        <v>36</v>
      </c>
      <c r="C46" s="411"/>
      <c r="D46" s="400"/>
      <c r="E46" s="400"/>
      <c r="F46" s="401"/>
      <c r="G46" s="1567">
        <v>3</v>
      </c>
      <c r="H46" s="380">
        <f t="shared" si="2"/>
        <v>90</v>
      </c>
      <c r="I46" s="2"/>
      <c r="J46" s="2"/>
      <c r="K46" s="2"/>
      <c r="L46" s="2"/>
      <c r="M46" s="101"/>
      <c r="N46" s="333"/>
      <c r="O46" s="26"/>
      <c r="P46" s="334"/>
      <c r="Q46" s="333"/>
      <c r="R46" s="26"/>
      <c r="S46" s="334"/>
    </row>
    <row r="47" spans="1:20" s="43" customFormat="1" ht="15.75">
      <c r="A47" s="166" t="s">
        <v>169</v>
      </c>
      <c r="B47" s="276" t="s">
        <v>37</v>
      </c>
      <c r="C47" s="402"/>
      <c r="D47" s="46"/>
      <c r="E47" s="46"/>
      <c r="F47" s="403"/>
      <c r="G47" s="1566">
        <v>2.5</v>
      </c>
      <c r="H47" s="269">
        <f t="shared" si="2"/>
        <v>75</v>
      </c>
      <c r="I47" s="86">
        <v>36</v>
      </c>
      <c r="J47" s="86">
        <v>18</v>
      </c>
      <c r="K47" s="86"/>
      <c r="L47" s="86">
        <v>18</v>
      </c>
      <c r="M47" s="89">
        <f>H47-I47</f>
        <v>39</v>
      </c>
      <c r="N47" s="344"/>
      <c r="O47" s="30">
        <v>4</v>
      </c>
      <c r="P47" s="328"/>
      <c r="Q47" s="336"/>
      <c r="R47" s="30"/>
      <c r="S47" s="328"/>
      <c r="T47" s="43">
        <v>1</v>
      </c>
    </row>
    <row r="48" spans="1:20" s="43" customFormat="1" ht="15.75">
      <c r="A48" s="166" t="s">
        <v>437</v>
      </c>
      <c r="B48" s="276" t="s">
        <v>37</v>
      </c>
      <c r="C48" s="402">
        <v>3</v>
      </c>
      <c r="D48" s="46"/>
      <c r="E48" s="46"/>
      <c r="F48" s="403"/>
      <c r="G48" s="1566">
        <v>2.5</v>
      </c>
      <c r="H48" s="269">
        <f t="shared" si="2"/>
        <v>75</v>
      </c>
      <c r="I48" s="86">
        <v>36</v>
      </c>
      <c r="J48" s="86">
        <v>18</v>
      </c>
      <c r="K48" s="86"/>
      <c r="L48" s="86">
        <v>18</v>
      </c>
      <c r="M48" s="89">
        <f>H48-I48</f>
        <v>39</v>
      </c>
      <c r="N48" s="344"/>
      <c r="O48" s="30"/>
      <c r="P48" s="328">
        <v>4</v>
      </c>
      <c r="Q48" s="336"/>
      <c r="R48" s="30"/>
      <c r="S48" s="328"/>
      <c r="T48" s="43">
        <v>1</v>
      </c>
    </row>
    <row r="49" spans="1:19" s="43" customFormat="1" ht="15.75">
      <c r="A49" s="166" t="s">
        <v>149</v>
      </c>
      <c r="B49" s="281" t="s">
        <v>170</v>
      </c>
      <c r="C49" s="412"/>
      <c r="D49" s="413"/>
      <c r="E49" s="413"/>
      <c r="F49" s="401"/>
      <c r="G49" s="367">
        <f>H49/30</f>
        <v>4</v>
      </c>
      <c r="H49" s="269">
        <v>120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171</v>
      </c>
      <c r="C50" s="412"/>
      <c r="D50" s="413"/>
      <c r="E50" s="413"/>
      <c r="F50" s="401"/>
      <c r="G50" s="368">
        <v>2</v>
      </c>
      <c r="H50" s="380">
        <f t="shared" si="2"/>
        <v>60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5"/>
      <c r="B51" s="275" t="s">
        <v>173</v>
      </c>
      <c r="C51" s="412"/>
      <c r="D51" s="413"/>
      <c r="E51" s="413"/>
      <c r="F51" s="401"/>
      <c r="G51" s="368">
        <v>0.5</v>
      </c>
      <c r="H51" s="380">
        <f t="shared" si="2"/>
        <v>15</v>
      </c>
      <c r="I51" s="44"/>
      <c r="J51" s="44"/>
      <c r="K51" s="44"/>
      <c r="L51" s="44"/>
      <c r="M51" s="61"/>
      <c r="N51" s="336"/>
      <c r="O51" s="30"/>
      <c r="P51" s="328"/>
      <c r="Q51" s="336"/>
      <c r="R51" s="30"/>
      <c r="S51" s="328"/>
    </row>
    <row r="52" spans="1:20" s="43" customFormat="1" ht="15.75">
      <c r="A52" s="166" t="s">
        <v>242</v>
      </c>
      <c r="B52" s="276" t="s">
        <v>172</v>
      </c>
      <c r="C52" s="402">
        <v>5</v>
      </c>
      <c r="D52" s="46"/>
      <c r="E52" s="46"/>
      <c r="F52" s="403"/>
      <c r="G52" s="141">
        <v>1.5</v>
      </c>
      <c r="H52" s="269">
        <f t="shared" si="2"/>
        <v>45</v>
      </c>
      <c r="I52" s="137">
        <v>18</v>
      </c>
      <c r="J52" s="137">
        <v>9</v>
      </c>
      <c r="K52" s="137">
        <v>9</v>
      </c>
      <c r="L52" s="137"/>
      <c r="M52" s="89">
        <f>H52-I52</f>
        <v>27</v>
      </c>
      <c r="N52" s="344"/>
      <c r="O52" s="30"/>
      <c r="P52" s="328"/>
      <c r="Q52" s="336"/>
      <c r="R52" s="30">
        <v>2</v>
      </c>
      <c r="S52" s="328"/>
      <c r="T52" s="43">
        <v>2</v>
      </c>
    </row>
    <row r="53" spans="1:19" s="43" customFormat="1" ht="36" customHeight="1">
      <c r="A53" s="166" t="s">
        <v>150</v>
      </c>
      <c r="B53" s="280" t="s">
        <v>296</v>
      </c>
      <c r="C53" s="402"/>
      <c r="D53" s="46"/>
      <c r="E53" s="46"/>
      <c r="F53" s="403"/>
      <c r="G53" s="141">
        <f>G54+G55</f>
        <v>3</v>
      </c>
      <c r="H53" s="269">
        <f t="shared" si="2"/>
        <v>90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/>
      <c r="B54" s="275" t="s">
        <v>36</v>
      </c>
      <c r="C54" s="402"/>
      <c r="D54" s="46"/>
      <c r="E54" s="46"/>
      <c r="F54" s="403"/>
      <c r="G54" s="141">
        <v>1.5</v>
      </c>
      <c r="H54" s="269">
        <f t="shared" si="2"/>
        <v>45</v>
      </c>
      <c r="I54" s="137"/>
      <c r="J54" s="137"/>
      <c r="K54" s="137"/>
      <c r="L54" s="137"/>
      <c r="M54" s="89"/>
      <c r="N54" s="344"/>
      <c r="O54" s="30"/>
      <c r="P54" s="328"/>
      <c r="Q54" s="336"/>
      <c r="R54" s="30"/>
      <c r="S54" s="328"/>
    </row>
    <row r="55" spans="1:20" s="43" customFormat="1" ht="15.75">
      <c r="A55" s="166" t="s">
        <v>295</v>
      </c>
      <c r="B55" s="276" t="s">
        <v>172</v>
      </c>
      <c r="C55" s="402"/>
      <c r="D55" s="46">
        <v>3</v>
      </c>
      <c r="E55" s="46"/>
      <c r="F55" s="403"/>
      <c r="G55" s="141">
        <v>1.5</v>
      </c>
      <c r="H55" s="269">
        <f t="shared" si="2"/>
        <v>45</v>
      </c>
      <c r="I55" s="1536">
        <v>18</v>
      </c>
      <c r="J55" s="1536">
        <v>9</v>
      </c>
      <c r="K55" s="1536"/>
      <c r="L55" s="1536">
        <v>9</v>
      </c>
      <c r="M55" s="89">
        <f>H55-I55</f>
        <v>27</v>
      </c>
      <c r="N55" s="344"/>
      <c r="O55" s="30"/>
      <c r="P55" s="328">
        <v>2</v>
      </c>
      <c r="Q55" s="336"/>
      <c r="R55" s="30"/>
      <c r="S55" s="328"/>
      <c r="T55" s="43">
        <v>1</v>
      </c>
    </row>
    <row r="56" spans="1:19" s="25" customFormat="1" ht="15.75">
      <c r="A56" s="391" t="s">
        <v>151</v>
      </c>
      <c r="B56" s="279" t="s">
        <v>38</v>
      </c>
      <c r="C56" s="104"/>
      <c r="D56" s="105"/>
      <c r="E56" s="105"/>
      <c r="F56" s="106"/>
      <c r="G56" s="1291">
        <v>11</v>
      </c>
      <c r="H56" s="269">
        <f t="shared" si="2"/>
        <v>330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233"/>
      <c r="B57" s="275" t="s">
        <v>36</v>
      </c>
      <c r="C57" s="104"/>
      <c r="D57" s="105"/>
      <c r="E57" s="105"/>
      <c r="F57" s="106"/>
      <c r="G57" s="1292">
        <v>5</v>
      </c>
      <c r="H57" s="380">
        <f t="shared" si="2"/>
        <v>150</v>
      </c>
      <c r="I57" s="108"/>
      <c r="J57" s="108"/>
      <c r="K57" s="108"/>
      <c r="L57" s="108"/>
      <c r="M57" s="109"/>
      <c r="N57" s="355"/>
      <c r="O57" s="356"/>
      <c r="P57" s="334"/>
      <c r="Q57" s="333"/>
      <c r="R57" s="26"/>
      <c r="S57" s="334"/>
    </row>
    <row r="58" spans="1:20" s="25" customFormat="1" ht="15.75">
      <c r="A58" s="166" t="s">
        <v>152</v>
      </c>
      <c r="B58" s="276" t="s">
        <v>37</v>
      </c>
      <c r="C58" s="417">
        <v>1</v>
      </c>
      <c r="D58" s="416"/>
      <c r="E58" s="416"/>
      <c r="F58" s="106"/>
      <c r="G58" s="1291">
        <v>6</v>
      </c>
      <c r="H58" s="269">
        <f t="shared" si="2"/>
        <v>180</v>
      </c>
      <c r="I58" s="142">
        <v>90</v>
      </c>
      <c r="J58" s="142">
        <v>60</v>
      </c>
      <c r="K58" s="142">
        <v>15</v>
      </c>
      <c r="L58" s="142">
        <v>15</v>
      </c>
      <c r="M58" s="143">
        <f>H58-I58</f>
        <v>90</v>
      </c>
      <c r="N58" s="199">
        <v>6</v>
      </c>
      <c r="O58" s="335"/>
      <c r="P58" s="328"/>
      <c r="Q58" s="336"/>
      <c r="R58" s="30"/>
      <c r="S58" s="328"/>
      <c r="T58" s="25">
        <v>1</v>
      </c>
    </row>
    <row r="59" spans="1:19" s="25" customFormat="1" ht="15.75">
      <c r="A59" s="391" t="s">
        <v>438</v>
      </c>
      <c r="B59" s="277" t="s">
        <v>39</v>
      </c>
      <c r="C59" s="778"/>
      <c r="D59" s="413"/>
      <c r="E59" s="413"/>
      <c r="F59" s="401"/>
      <c r="G59" s="382">
        <v>5</v>
      </c>
      <c r="H59" s="269">
        <f t="shared" si="2"/>
        <v>150</v>
      </c>
      <c r="I59" s="44"/>
      <c r="J59" s="44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25" customFormat="1" ht="15.75">
      <c r="A60" s="233"/>
      <c r="B60" s="278" t="s">
        <v>36</v>
      </c>
      <c r="C60" s="778"/>
      <c r="D60" s="413"/>
      <c r="E60" s="400"/>
      <c r="F60" s="401"/>
      <c r="G60" s="368">
        <v>2.5</v>
      </c>
      <c r="H60" s="380">
        <f t="shared" si="2"/>
        <v>75</v>
      </c>
      <c r="I60" s="2"/>
      <c r="J60" s="2"/>
      <c r="K60" s="2"/>
      <c r="L60" s="2"/>
      <c r="M60" s="101"/>
      <c r="N60" s="333"/>
      <c r="O60" s="26"/>
      <c r="P60" s="334"/>
      <c r="Q60" s="333"/>
      <c r="R60" s="26"/>
      <c r="S60" s="334"/>
    </row>
    <row r="61" spans="1:20" s="43" customFormat="1" ht="16.5" thickBot="1">
      <c r="A61" s="393" t="s">
        <v>439</v>
      </c>
      <c r="B61" s="276" t="s">
        <v>37</v>
      </c>
      <c r="C61" s="402"/>
      <c r="D61" s="46">
        <v>2</v>
      </c>
      <c r="E61" s="46"/>
      <c r="F61" s="403"/>
      <c r="G61" s="1264">
        <v>2.5</v>
      </c>
      <c r="H61" s="1266">
        <f t="shared" si="2"/>
        <v>75</v>
      </c>
      <c r="I61" s="1267">
        <f>J61+K61+L61</f>
        <v>27</v>
      </c>
      <c r="J61" s="1267">
        <v>18</v>
      </c>
      <c r="K61" s="1267">
        <v>9</v>
      </c>
      <c r="L61" s="1267"/>
      <c r="M61" s="1268">
        <f>H61-I61</f>
        <v>48</v>
      </c>
      <c r="N61" s="1269"/>
      <c r="O61" s="1270">
        <v>3</v>
      </c>
      <c r="P61" s="358"/>
      <c r="Q61" s="359"/>
      <c r="R61" s="357"/>
      <c r="S61" s="358"/>
      <c r="T61" s="43">
        <v>1</v>
      </c>
    </row>
    <row r="62" spans="1:19" s="25" customFormat="1" ht="18" customHeight="1" thickBot="1">
      <c r="A62" s="3004" t="s">
        <v>162</v>
      </c>
      <c r="B62" s="2948"/>
      <c r="C62" s="73"/>
      <c r="D62" s="74"/>
      <c r="E62" s="74"/>
      <c r="F62" s="75"/>
      <c r="G62" s="80">
        <f>G63+G64</f>
        <v>69</v>
      </c>
      <c r="H62" s="371">
        <f>H63+H64</f>
        <v>2070</v>
      </c>
      <c r="I62" s="371"/>
      <c r="J62" s="371"/>
      <c r="K62" s="371"/>
      <c r="L62" s="371"/>
      <c r="M62" s="372"/>
      <c r="N62" s="298"/>
      <c r="O62" s="296"/>
      <c r="P62" s="297"/>
      <c r="Q62" s="295"/>
      <c r="R62" s="296"/>
      <c r="S62" s="297"/>
    </row>
    <row r="63" spans="1:19" s="25" customFormat="1" ht="16.5" thickBot="1">
      <c r="A63" s="2990" t="s">
        <v>60</v>
      </c>
      <c r="B63" s="2941"/>
      <c r="C63" s="73"/>
      <c r="D63" s="74"/>
      <c r="E63" s="74"/>
      <c r="F63" s="75"/>
      <c r="G63" s="383">
        <f>G33+G35+G37+G40+G43+G46+G50+G51+G57+G60+G54</f>
        <v>36.5</v>
      </c>
      <c r="H63" s="397">
        <f>H33+H35+H37+H40+H43+H46+H50+H51+H57+H60+H54</f>
        <v>1095</v>
      </c>
      <c r="I63" s="294"/>
      <c r="J63" s="294"/>
      <c r="K63" s="294"/>
      <c r="L63" s="294"/>
      <c r="M63" s="294"/>
      <c r="N63" s="295"/>
      <c r="O63" s="296"/>
      <c r="P63" s="297"/>
      <c r="Q63" s="295"/>
      <c r="R63" s="296"/>
      <c r="S63" s="297"/>
    </row>
    <row r="64" spans="1:19" s="25" customFormat="1" ht="17.25" customHeight="1" thickBot="1">
      <c r="A64" s="2943" t="s">
        <v>67</v>
      </c>
      <c r="B64" s="2991"/>
      <c r="C64" s="144"/>
      <c r="D64" s="145"/>
      <c r="E64" s="145"/>
      <c r="F64" s="75"/>
      <c r="G64" s="80">
        <f>G34+G$38+G$41+G$44+G$47+G$48+G$52+G$58+G$61+G55</f>
        <v>32.5</v>
      </c>
      <c r="H64" s="371">
        <f aca="true" t="shared" si="3" ref="H64:M64">H34+H$38+H$41+H$44+H$47+H$48+H$52+H$58+H$61+H55</f>
        <v>975</v>
      </c>
      <c r="I64" s="371">
        <f t="shared" si="3"/>
        <v>464</v>
      </c>
      <c r="J64" s="371">
        <f t="shared" si="3"/>
        <v>230</v>
      </c>
      <c r="K64" s="371">
        <f t="shared" si="3"/>
        <v>78</v>
      </c>
      <c r="L64" s="371">
        <f t="shared" si="3"/>
        <v>156</v>
      </c>
      <c r="M64" s="371">
        <f t="shared" si="3"/>
        <v>511</v>
      </c>
      <c r="N64" s="80">
        <f>SUM(N$32:N$61)</f>
        <v>22</v>
      </c>
      <c r="O64" s="80">
        <f>SUM(O$35:O$61)</f>
        <v>7</v>
      </c>
      <c r="P64" s="80">
        <f>SUM(P$35:P$61)</f>
        <v>6</v>
      </c>
      <c r="Q64" s="80">
        <f>SUM(Q$35:Q$61)</f>
        <v>0</v>
      </c>
      <c r="R64" s="80">
        <f>SUM(R$35:R$61)</f>
        <v>2</v>
      </c>
      <c r="S64" s="396">
        <f>SUM(S$35:S$61)</f>
        <v>0</v>
      </c>
    </row>
    <row r="65" spans="1:19" s="43" customFormat="1" ht="15" customHeight="1" thickBot="1">
      <c r="A65" s="239"/>
      <c r="B65" s="291"/>
      <c r="C65" s="70"/>
      <c r="D65" s="161"/>
      <c r="E65" s="70"/>
      <c r="F65" s="71"/>
      <c r="G65" s="72"/>
      <c r="H65" s="135"/>
      <c r="I65" s="135"/>
      <c r="J65" s="135"/>
      <c r="K65" s="135"/>
      <c r="L65" s="135"/>
      <c r="M65" s="287"/>
      <c r="N65" s="271"/>
      <c r="O65" s="288"/>
      <c r="P65" s="289"/>
      <c r="Q65" s="290"/>
      <c r="R65" s="288"/>
      <c r="S65" s="289"/>
    </row>
    <row r="66" spans="1:20" s="43" customFormat="1" ht="21.75" customHeight="1" thickBot="1">
      <c r="A66" s="2991" t="s">
        <v>68</v>
      </c>
      <c r="B66" s="3005"/>
      <c r="C66" s="378"/>
      <c r="D66" s="284"/>
      <c r="E66" s="285"/>
      <c r="F66" s="285"/>
      <c r="G66" s="242">
        <f>G$24+G$62</f>
        <v>99.5</v>
      </c>
      <c r="H66" s="1034">
        <f>H$24+H$62</f>
        <v>2985</v>
      </c>
      <c r="I66" s="373"/>
      <c r="J66" s="373"/>
      <c r="K66" s="373"/>
      <c r="L66" s="373"/>
      <c r="M66" s="374"/>
      <c r="N66" s="242"/>
      <c r="O66" s="242"/>
      <c r="P66" s="242"/>
      <c r="Q66" s="242"/>
      <c r="R66" s="242"/>
      <c r="S66" s="242"/>
      <c r="T66" s="173"/>
    </row>
    <row r="67" spans="1:20" s="43" customFormat="1" ht="21.75" customHeight="1" thickBot="1">
      <c r="A67" s="2991" t="s">
        <v>69</v>
      </c>
      <c r="B67" s="3005"/>
      <c r="C67" s="378"/>
      <c r="D67" s="161"/>
      <c r="E67" s="70"/>
      <c r="F67" s="70"/>
      <c r="G67" s="370">
        <f>G$25+G$63</f>
        <v>58.5</v>
      </c>
      <c r="H67" s="375">
        <f>H$25+H$63</f>
        <v>1755</v>
      </c>
      <c r="I67" s="376"/>
      <c r="J67" s="377"/>
      <c r="K67" s="377"/>
      <c r="L67" s="377"/>
      <c r="M67" s="377"/>
      <c r="N67" s="272"/>
      <c r="O67" s="52"/>
      <c r="P67" s="273"/>
      <c r="Q67" s="274"/>
      <c r="R67" s="52"/>
      <c r="S67" s="273"/>
      <c r="T67" s="174"/>
    </row>
    <row r="68" spans="1:20" s="43" customFormat="1" ht="21.75" customHeight="1" thickBot="1">
      <c r="A68" s="2991" t="s">
        <v>70</v>
      </c>
      <c r="B68" s="3005"/>
      <c r="C68" s="378"/>
      <c r="D68" s="161"/>
      <c r="E68" s="70"/>
      <c r="F68" s="70"/>
      <c r="G68" s="72">
        <f aca="true" t="shared" si="4" ref="G68:S68">G$26+G$64</f>
        <v>41</v>
      </c>
      <c r="H68" s="121">
        <f t="shared" si="4"/>
        <v>1230</v>
      </c>
      <c r="I68" s="121">
        <f t="shared" si="4"/>
        <v>505</v>
      </c>
      <c r="J68" s="121">
        <f t="shared" si="4"/>
        <v>255</v>
      </c>
      <c r="K68" s="121">
        <f t="shared" si="4"/>
        <v>78</v>
      </c>
      <c r="L68" s="121">
        <f t="shared" si="4"/>
        <v>172</v>
      </c>
      <c r="M68" s="121">
        <f t="shared" si="4"/>
        <v>590</v>
      </c>
      <c r="N68" s="72">
        <f t="shared" si="4"/>
        <v>25</v>
      </c>
      <c r="O68" s="72">
        <f t="shared" si="4"/>
        <v>10</v>
      </c>
      <c r="P68" s="72">
        <f t="shared" si="4"/>
        <v>8</v>
      </c>
      <c r="Q68" s="72">
        <f t="shared" si="4"/>
        <v>0</v>
      </c>
      <c r="R68" s="72">
        <f t="shared" si="4"/>
        <v>2</v>
      </c>
      <c r="S68" s="72">
        <f t="shared" si="4"/>
        <v>2</v>
      </c>
      <c r="T68" s="173"/>
    </row>
    <row r="69" spans="1:19" s="14" customFormat="1" ht="18.75" customHeight="1">
      <c r="A69" s="2995" t="s">
        <v>175</v>
      </c>
      <c r="B69" s="2995"/>
      <c r="C69" s="2995"/>
      <c r="D69" s="2995"/>
      <c r="E69" s="2995"/>
      <c r="F69" s="2995"/>
      <c r="G69" s="2995"/>
      <c r="H69" s="2995"/>
      <c r="I69" s="2995"/>
      <c r="J69" s="2995"/>
      <c r="K69" s="2995"/>
      <c r="L69" s="2995"/>
      <c r="M69" s="2995"/>
      <c r="N69" s="2996"/>
      <c r="O69" s="2996"/>
      <c r="P69" s="2996"/>
      <c r="Q69" s="2996"/>
      <c r="R69" s="2996"/>
      <c r="S69" s="2996"/>
    </row>
    <row r="70" spans="1:19" s="45" customFormat="1" ht="15.75">
      <c r="A70" s="2997" t="s">
        <v>200</v>
      </c>
      <c r="B70" s="2998"/>
      <c r="C70" s="2998"/>
      <c r="D70" s="2998"/>
      <c r="E70" s="2998"/>
      <c r="F70" s="2998"/>
      <c r="G70" s="2998"/>
      <c r="H70" s="2998"/>
      <c r="I70" s="2998"/>
      <c r="J70" s="2998"/>
      <c r="K70" s="2998"/>
      <c r="L70" s="2998"/>
      <c r="M70" s="2998"/>
      <c r="N70" s="2998"/>
      <c r="O70" s="2998"/>
      <c r="P70" s="2998"/>
      <c r="Q70" s="2998"/>
      <c r="R70" s="2998"/>
      <c r="S70" s="2999"/>
    </row>
    <row r="71" spans="1:19" s="45" customFormat="1" ht="18" customHeight="1" thickBot="1">
      <c r="A71" s="3000" t="s">
        <v>345</v>
      </c>
      <c r="B71" s="3001"/>
      <c r="C71" s="3001"/>
      <c r="D71" s="3001"/>
      <c r="E71" s="3001"/>
      <c r="F71" s="3001"/>
      <c r="G71" s="3001"/>
      <c r="H71" s="3002"/>
      <c r="I71" s="3002"/>
      <c r="J71" s="3002"/>
      <c r="K71" s="3002"/>
      <c r="L71" s="3002"/>
      <c r="M71" s="3002"/>
      <c r="N71" s="3002"/>
      <c r="O71" s="3002"/>
      <c r="P71" s="3002"/>
      <c r="Q71" s="3002"/>
      <c r="R71" s="3002"/>
      <c r="S71" s="3003"/>
    </row>
    <row r="72" spans="1:19" s="45" customFormat="1" ht="31.5">
      <c r="A72" s="389" t="s">
        <v>164</v>
      </c>
      <c r="B72" s="797" t="s">
        <v>133</v>
      </c>
      <c r="C72" s="798"/>
      <c r="D72" s="799"/>
      <c r="E72" s="799"/>
      <c r="F72" s="800"/>
      <c r="G72" s="1568">
        <v>5</v>
      </c>
      <c r="H72" s="266">
        <f aca="true" t="shared" si="5" ref="H72:H100">G72*30</f>
        <v>150</v>
      </c>
      <c r="I72" s="267"/>
      <c r="J72" s="267"/>
      <c r="K72" s="268"/>
      <c r="L72" s="268"/>
      <c r="M72" s="270"/>
      <c r="N72" s="329"/>
      <c r="O72" s="330"/>
      <c r="P72" s="253"/>
      <c r="Q72" s="329"/>
      <c r="R72" s="330"/>
      <c r="S72" s="253"/>
    </row>
    <row r="73" spans="1:19" s="45" customFormat="1" ht="15.75">
      <c r="A73" s="233"/>
      <c r="B73" s="275" t="s">
        <v>36</v>
      </c>
      <c r="C73" s="399"/>
      <c r="D73" s="400"/>
      <c r="E73" s="400"/>
      <c r="F73" s="401"/>
      <c r="G73" s="1569">
        <v>1.5</v>
      </c>
      <c r="H73" s="380">
        <f t="shared" si="5"/>
        <v>45</v>
      </c>
      <c r="I73" s="27"/>
      <c r="J73" s="27"/>
      <c r="K73" s="28"/>
      <c r="L73" s="28"/>
      <c r="M73" s="59"/>
      <c r="N73" s="333"/>
      <c r="O73" s="26"/>
      <c r="P73" s="334"/>
      <c r="Q73" s="333"/>
      <c r="R73" s="26"/>
      <c r="S73" s="334"/>
    </row>
    <row r="74" spans="1:22" s="45" customFormat="1" ht="15.75">
      <c r="A74" s="166" t="s">
        <v>165</v>
      </c>
      <c r="B74" s="276" t="s">
        <v>37</v>
      </c>
      <c r="C74" s="402"/>
      <c r="D74" s="46">
        <v>4</v>
      </c>
      <c r="E74" s="46"/>
      <c r="F74" s="403"/>
      <c r="G74" s="1570">
        <v>3.5</v>
      </c>
      <c r="H74" s="269">
        <f t="shared" si="5"/>
        <v>105</v>
      </c>
      <c r="I74" s="86">
        <f>J74+L74+K74</f>
        <v>45</v>
      </c>
      <c r="J74" s="86">
        <v>30</v>
      </c>
      <c r="K74" s="86">
        <v>15</v>
      </c>
      <c r="L74" s="86"/>
      <c r="M74" s="89">
        <f>H74-I74</f>
        <v>60</v>
      </c>
      <c r="N74" s="344"/>
      <c r="O74" s="30"/>
      <c r="P74" s="328"/>
      <c r="Q74" s="336">
        <v>3</v>
      </c>
      <c r="R74" s="30"/>
      <c r="S74" s="328"/>
      <c r="T74" s="45">
        <v>2</v>
      </c>
      <c r="U74" s="25" t="s">
        <v>198</v>
      </c>
      <c r="V74" s="1621">
        <f>SUMIF(T$72:T$100,1,G$72:G$100)</f>
        <v>24</v>
      </c>
    </row>
    <row r="75" spans="1:22" s="45" customFormat="1" ht="15.75" hidden="1">
      <c r="A75" s="233"/>
      <c r="B75" s="277"/>
      <c r="C75" s="399"/>
      <c r="D75" s="400"/>
      <c r="E75" s="400"/>
      <c r="F75" s="401"/>
      <c r="G75" s="1291"/>
      <c r="H75" s="1294"/>
      <c r="I75" s="1295"/>
      <c r="J75" s="1295"/>
      <c r="K75" s="28"/>
      <c r="L75" s="28"/>
      <c r="M75" s="59"/>
      <c r="N75" s="333"/>
      <c r="O75" s="26"/>
      <c r="P75" s="334"/>
      <c r="Q75" s="333"/>
      <c r="R75" s="26"/>
      <c r="S75" s="334"/>
      <c r="U75" s="25" t="s">
        <v>199</v>
      </c>
      <c r="V75" s="1621"/>
    </row>
    <row r="76" spans="1:22" s="45" customFormat="1" ht="15.75" hidden="1">
      <c r="A76" s="233"/>
      <c r="B76" s="278"/>
      <c r="C76" s="399"/>
      <c r="D76" s="400"/>
      <c r="E76" s="400"/>
      <c r="F76" s="401"/>
      <c r="G76" s="1292"/>
      <c r="H76" s="1296"/>
      <c r="I76" s="1295"/>
      <c r="J76" s="1295"/>
      <c r="K76" s="28"/>
      <c r="L76" s="28"/>
      <c r="M76" s="59"/>
      <c r="N76" s="333"/>
      <c r="O76" s="26"/>
      <c r="P76" s="334"/>
      <c r="Q76" s="333"/>
      <c r="R76" s="26"/>
      <c r="S76" s="334"/>
      <c r="U76" s="25" t="s">
        <v>492</v>
      </c>
      <c r="V76" s="1622"/>
    </row>
    <row r="77" spans="1:22" s="45" customFormat="1" ht="15.75">
      <c r="A77" s="233" t="s">
        <v>143</v>
      </c>
      <c r="B77" s="277" t="s">
        <v>490</v>
      </c>
      <c r="C77" s="402"/>
      <c r="D77" s="46">
        <v>3</v>
      </c>
      <c r="E77" s="46"/>
      <c r="F77" s="403"/>
      <c r="G77" s="1570">
        <v>4</v>
      </c>
      <c r="H77" s="1294">
        <f t="shared" si="5"/>
        <v>120</v>
      </c>
      <c r="I77" s="153">
        <f>J77+L77+K77</f>
        <v>45</v>
      </c>
      <c r="J77" s="153">
        <v>27</v>
      </c>
      <c r="K77" s="86">
        <v>9</v>
      </c>
      <c r="L77" s="86">
        <v>9</v>
      </c>
      <c r="M77" s="89">
        <f>H77-I77</f>
        <v>75</v>
      </c>
      <c r="N77" s="344"/>
      <c r="O77" s="30"/>
      <c r="P77" s="328">
        <v>5</v>
      </c>
      <c r="Q77" s="336"/>
      <c r="R77" s="30"/>
      <c r="S77" s="328"/>
      <c r="T77" s="45">
        <v>1</v>
      </c>
      <c r="U77" s="25" t="s">
        <v>199</v>
      </c>
      <c r="V77" s="1621">
        <f>SUMIF(T$72:T$100,2,G$72:G$100)</f>
        <v>11.5</v>
      </c>
    </row>
    <row r="78" spans="1:22" s="45" customFormat="1" ht="15.75">
      <c r="A78" s="233" t="s">
        <v>145</v>
      </c>
      <c r="B78" s="279" t="s">
        <v>45</v>
      </c>
      <c r="C78" s="399"/>
      <c r="D78" s="400"/>
      <c r="E78" s="400"/>
      <c r="F78" s="401"/>
      <c r="G78" s="1570">
        <f>G79+G81+G80</f>
        <v>9</v>
      </c>
      <c r="H78" s="269">
        <f t="shared" si="5"/>
        <v>270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  <c r="V78" s="1622">
        <f>SUM(V74:V77)</f>
        <v>35.5</v>
      </c>
    </row>
    <row r="79" spans="1:19" s="45" customFormat="1" ht="15.75">
      <c r="A79" s="233"/>
      <c r="B79" s="275" t="s">
        <v>36</v>
      </c>
      <c r="C79" s="399"/>
      <c r="D79" s="400"/>
      <c r="E79" s="105"/>
      <c r="F79" s="106"/>
      <c r="G79" s="1569">
        <v>2</v>
      </c>
      <c r="H79" s="380">
        <f t="shared" si="5"/>
        <v>60</v>
      </c>
      <c r="I79" s="27"/>
      <c r="J79" s="27"/>
      <c r="K79" s="28"/>
      <c r="L79" s="28"/>
      <c r="M79" s="59"/>
      <c r="N79" s="333"/>
      <c r="O79" s="26"/>
      <c r="P79" s="334"/>
      <c r="Q79" s="333"/>
      <c r="R79" s="26"/>
      <c r="S79" s="334"/>
    </row>
    <row r="80" spans="1:20" s="45" customFormat="1" ht="15.75">
      <c r="A80" s="166" t="s">
        <v>146</v>
      </c>
      <c r="B80" s="276" t="s">
        <v>37</v>
      </c>
      <c r="C80" s="402">
        <v>3</v>
      </c>
      <c r="D80" s="46"/>
      <c r="E80" s="404"/>
      <c r="F80" s="405"/>
      <c r="G80" s="1570">
        <v>5</v>
      </c>
      <c r="H80" s="269">
        <f t="shared" si="5"/>
        <v>150</v>
      </c>
      <c r="I80" s="86">
        <v>63</v>
      </c>
      <c r="J80" s="86">
        <v>45</v>
      </c>
      <c r="K80" s="86">
        <v>9</v>
      </c>
      <c r="L80" s="86">
        <v>9</v>
      </c>
      <c r="M80" s="89">
        <f>H80-I80</f>
        <v>87</v>
      </c>
      <c r="N80" s="344"/>
      <c r="O80" s="30"/>
      <c r="P80" s="328">
        <v>7</v>
      </c>
      <c r="Q80" s="336"/>
      <c r="R80" s="30"/>
      <c r="S80" s="328"/>
      <c r="T80" s="45">
        <v>1</v>
      </c>
    </row>
    <row r="81" spans="1:19" s="45" customFormat="1" ht="15.75">
      <c r="A81" s="163"/>
      <c r="B81" s="280" t="s">
        <v>53</v>
      </c>
      <c r="C81" s="402"/>
      <c r="D81" s="46"/>
      <c r="E81" s="404"/>
      <c r="F81" s="405"/>
      <c r="G81" s="1570">
        <v>2</v>
      </c>
      <c r="H81" s="269">
        <f t="shared" si="5"/>
        <v>60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>
      <c r="A82" s="163"/>
      <c r="B82" s="275" t="s">
        <v>36</v>
      </c>
      <c r="C82" s="402"/>
      <c r="D82" s="46"/>
      <c r="E82" s="404"/>
      <c r="F82" s="405"/>
      <c r="G82" s="1292">
        <v>0.5</v>
      </c>
      <c r="H82" s="380">
        <f t="shared" si="5"/>
        <v>15</v>
      </c>
      <c r="I82" s="86"/>
      <c r="J82" s="86"/>
      <c r="K82" s="86"/>
      <c r="L82" s="86"/>
      <c r="M82" s="89"/>
      <c r="N82" s="344"/>
      <c r="O82" s="30"/>
      <c r="P82" s="328"/>
      <c r="Q82" s="336"/>
      <c r="R82" s="30"/>
      <c r="S82" s="328"/>
    </row>
    <row r="83" spans="1:20" s="45" customFormat="1" ht="15.75">
      <c r="A83" s="166" t="s">
        <v>166</v>
      </c>
      <c r="B83" s="276" t="s">
        <v>37</v>
      </c>
      <c r="C83" s="402"/>
      <c r="D83" s="46"/>
      <c r="E83" s="404">
        <v>4</v>
      </c>
      <c r="F83" s="406"/>
      <c r="G83" s="1291">
        <v>1.5</v>
      </c>
      <c r="H83" s="269">
        <f t="shared" si="5"/>
        <v>45</v>
      </c>
      <c r="I83" s="86">
        <f>J83+L83+K83</f>
        <v>15</v>
      </c>
      <c r="J83" s="86"/>
      <c r="K83" s="86"/>
      <c r="L83" s="86">
        <v>15</v>
      </c>
      <c r="M83" s="89">
        <f>H83-I83</f>
        <v>30</v>
      </c>
      <c r="N83" s="344"/>
      <c r="O83" s="30"/>
      <c r="P83" s="328"/>
      <c r="Q83" s="336">
        <v>1</v>
      </c>
      <c r="R83" s="30"/>
      <c r="S83" s="328"/>
      <c r="T83" s="45">
        <v>2</v>
      </c>
    </row>
    <row r="84" spans="1:19" s="45" customFormat="1" ht="31.5">
      <c r="A84" s="233" t="s">
        <v>167</v>
      </c>
      <c r="B84" s="277" t="s">
        <v>46</v>
      </c>
      <c r="C84" s="399"/>
      <c r="D84" s="407"/>
      <c r="E84" s="407"/>
      <c r="F84" s="401"/>
      <c r="G84" s="1291">
        <v>7</v>
      </c>
      <c r="H84" s="269">
        <f t="shared" si="5"/>
        <v>210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>
      <c r="A85" s="233"/>
      <c r="B85" s="278" t="s">
        <v>36</v>
      </c>
      <c r="C85" s="399"/>
      <c r="D85" s="407"/>
      <c r="E85" s="407"/>
      <c r="F85" s="401"/>
      <c r="G85" s="1292">
        <v>2.5</v>
      </c>
      <c r="H85" s="380">
        <f t="shared" si="5"/>
        <v>75</v>
      </c>
      <c r="I85" s="27"/>
      <c r="J85" s="27"/>
      <c r="K85" s="28"/>
      <c r="L85" s="28"/>
      <c r="M85" s="59"/>
      <c r="N85" s="333"/>
      <c r="O85" s="26"/>
      <c r="P85" s="334"/>
      <c r="Q85" s="333"/>
      <c r="R85" s="26"/>
      <c r="S85" s="334"/>
    </row>
    <row r="86" spans="1:20" s="45" customFormat="1" ht="15.75">
      <c r="A86" s="166" t="s">
        <v>168</v>
      </c>
      <c r="B86" s="276" t="s">
        <v>37</v>
      </c>
      <c r="C86" s="402">
        <v>4</v>
      </c>
      <c r="D86" s="46"/>
      <c r="E86" s="46"/>
      <c r="F86" s="403"/>
      <c r="G86" s="1289">
        <v>4.5</v>
      </c>
      <c r="H86" s="1271">
        <f t="shared" si="5"/>
        <v>135</v>
      </c>
      <c r="I86" s="893">
        <f>J86+L86+K86</f>
        <v>60</v>
      </c>
      <c r="J86" s="893">
        <v>30</v>
      </c>
      <c r="K86" s="86">
        <v>15</v>
      </c>
      <c r="L86" s="86">
        <v>15</v>
      </c>
      <c r="M86" s="89">
        <f>H86-I86</f>
        <v>75</v>
      </c>
      <c r="N86" s="344"/>
      <c r="O86" s="30"/>
      <c r="P86" s="328"/>
      <c r="Q86" s="336">
        <v>4</v>
      </c>
      <c r="R86" s="30"/>
      <c r="S86" s="328"/>
      <c r="T86" s="45">
        <v>2</v>
      </c>
    </row>
    <row r="87" spans="1:20" s="45" customFormat="1" ht="15.75">
      <c r="A87" s="163" t="s">
        <v>150</v>
      </c>
      <c r="B87" s="280" t="s">
        <v>82</v>
      </c>
      <c r="C87" s="408"/>
      <c r="D87" s="404">
        <v>2</v>
      </c>
      <c r="E87" s="404"/>
      <c r="F87" s="405"/>
      <c r="G87" s="1262">
        <v>3</v>
      </c>
      <c r="H87" s="1271">
        <f t="shared" si="5"/>
        <v>90</v>
      </c>
      <c r="I87" s="1272">
        <f>J87+L87+K87</f>
        <v>45</v>
      </c>
      <c r="J87" s="1272">
        <v>27</v>
      </c>
      <c r="K87" s="137">
        <v>9</v>
      </c>
      <c r="L87" s="137">
        <v>9</v>
      </c>
      <c r="M87" s="138">
        <f>H87-I87</f>
        <v>45</v>
      </c>
      <c r="N87" s="352"/>
      <c r="O87" s="350">
        <v>5</v>
      </c>
      <c r="P87" s="327"/>
      <c r="Q87" s="351"/>
      <c r="R87" s="350"/>
      <c r="S87" s="327"/>
      <c r="T87" s="45">
        <v>1</v>
      </c>
    </row>
    <row r="88" spans="1:19" s="45" customFormat="1" ht="15.75">
      <c r="A88" s="233" t="s">
        <v>153</v>
      </c>
      <c r="B88" s="279" t="s">
        <v>41</v>
      </c>
      <c r="C88" s="411"/>
      <c r="D88" s="400"/>
      <c r="E88" s="400"/>
      <c r="F88" s="401"/>
      <c r="G88" s="1289">
        <f>G89+G90+G91</f>
        <v>8.5</v>
      </c>
      <c r="H88" s="1271">
        <f t="shared" si="5"/>
        <v>255</v>
      </c>
      <c r="I88" s="1273"/>
      <c r="J88" s="1273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>
      <c r="A89" s="233"/>
      <c r="B89" s="275" t="s">
        <v>36</v>
      </c>
      <c r="C89" s="411"/>
      <c r="D89" s="400"/>
      <c r="E89" s="400"/>
      <c r="F89" s="401"/>
      <c r="G89" s="1290">
        <v>2</v>
      </c>
      <c r="H89" s="1274">
        <f t="shared" si="5"/>
        <v>60</v>
      </c>
      <c r="I89" s="1273"/>
      <c r="J89" s="1273"/>
      <c r="K89" s="2"/>
      <c r="L89" s="2"/>
      <c r="M89" s="101"/>
      <c r="N89" s="333"/>
      <c r="O89" s="26"/>
      <c r="P89" s="334"/>
      <c r="Q89" s="333"/>
      <c r="R89" s="26"/>
      <c r="S89" s="334"/>
    </row>
    <row r="90" spans="1:20" s="45" customFormat="1" ht="15.75">
      <c r="A90" s="166" t="s">
        <v>154</v>
      </c>
      <c r="B90" s="282" t="s">
        <v>37</v>
      </c>
      <c r="C90" s="414"/>
      <c r="D90" s="415">
        <v>1</v>
      </c>
      <c r="E90" s="416"/>
      <c r="F90" s="106"/>
      <c r="G90" s="1289">
        <v>4</v>
      </c>
      <c r="H90" s="1271">
        <f t="shared" si="5"/>
        <v>120</v>
      </c>
      <c r="I90" s="1275">
        <v>60</v>
      </c>
      <c r="J90" s="1275">
        <v>30</v>
      </c>
      <c r="K90" s="139"/>
      <c r="L90" s="139">
        <v>30</v>
      </c>
      <c r="M90" s="140">
        <f>H90-I90</f>
        <v>60</v>
      </c>
      <c r="N90" s="353">
        <v>4</v>
      </c>
      <c r="O90" s="200"/>
      <c r="P90" s="328"/>
      <c r="Q90" s="336"/>
      <c r="R90" s="30"/>
      <c r="S90" s="328"/>
      <c r="T90" s="45">
        <v>1</v>
      </c>
    </row>
    <row r="91" spans="1:20" s="45" customFormat="1" ht="15.75">
      <c r="A91" s="166" t="s">
        <v>174</v>
      </c>
      <c r="B91" s="283" t="s">
        <v>37</v>
      </c>
      <c r="C91" s="408">
        <v>2</v>
      </c>
      <c r="D91" s="404"/>
      <c r="E91" s="404"/>
      <c r="F91" s="405"/>
      <c r="G91" s="1289">
        <v>2.5</v>
      </c>
      <c r="H91" s="1271">
        <f t="shared" si="5"/>
        <v>75</v>
      </c>
      <c r="I91" s="1276">
        <v>36</v>
      </c>
      <c r="J91" s="1276">
        <v>18</v>
      </c>
      <c r="K91" s="110"/>
      <c r="L91" s="110">
        <v>18</v>
      </c>
      <c r="M91" s="136">
        <f>H91-I91</f>
        <v>39</v>
      </c>
      <c r="N91" s="354"/>
      <c r="O91" s="200">
        <v>4</v>
      </c>
      <c r="P91" s="328"/>
      <c r="Q91" s="336"/>
      <c r="R91" s="30"/>
      <c r="S91" s="328"/>
      <c r="T91" s="45">
        <v>1</v>
      </c>
    </row>
    <row r="92" spans="1:19" s="45" customFormat="1" ht="15.75">
      <c r="A92" s="233" t="s">
        <v>155</v>
      </c>
      <c r="B92" s="1297" t="s">
        <v>43</v>
      </c>
      <c r="C92" s="1298"/>
      <c r="D92" s="1299"/>
      <c r="E92" s="1299"/>
      <c r="F92" s="1300"/>
      <c r="G92" s="1301">
        <f>G93+G94+G95</f>
        <v>5.5</v>
      </c>
      <c r="H92" s="1302">
        <f t="shared" si="5"/>
        <v>165</v>
      </c>
      <c r="I92" s="1303"/>
      <c r="J92" s="1303"/>
      <c r="K92" s="1304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 hidden="1">
      <c r="A93" s="233"/>
      <c r="B93" s="1305" t="s">
        <v>36</v>
      </c>
      <c r="C93" s="1298"/>
      <c r="D93" s="1299"/>
      <c r="E93" s="1299"/>
      <c r="F93" s="1300"/>
      <c r="G93" s="1301"/>
      <c r="H93" s="1302"/>
      <c r="I93" s="1303"/>
      <c r="J93" s="1303"/>
      <c r="K93" s="1304"/>
      <c r="L93" s="2"/>
      <c r="M93" s="101"/>
      <c r="N93" s="333"/>
      <c r="O93" s="26"/>
      <c r="P93" s="334"/>
      <c r="Q93" s="333"/>
      <c r="R93" s="26"/>
      <c r="S93" s="334"/>
    </row>
    <row r="94" spans="1:20" s="45" customFormat="1" ht="15.75">
      <c r="A94" s="392" t="s">
        <v>156</v>
      </c>
      <c r="B94" s="1306" t="s">
        <v>37</v>
      </c>
      <c r="C94" s="1307">
        <v>2</v>
      </c>
      <c r="D94" s="1308"/>
      <c r="E94" s="1308"/>
      <c r="F94" s="1309"/>
      <c r="G94" s="1310">
        <v>4.5</v>
      </c>
      <c r="H94" s="1311">
        <f t="shared" si="5"/>
        <v>135</v>
      </c>
      <c r="I94" s="1312">
        <f>J94+L94+K94</f>
        <v>72</v>
      </c>
      <c r="J94" s="1312">
        <v>45</v>
      </c>
      <c r="K94" s="1312">
        <v>9</v>
      </c>
      <c r="L94" s="86">
        <v>18</v>
      </c>
      <c r="M94" s="89">
        <f>H94-I94</f>
        <v>63</v>
      </c>
      <c r="N94" s="344"/>
      <c r="O94" s="350">
        <v>8</v>
      </c>
      <c r="P94" s="328"/>
      <c r="Q94" s="336"/>
      <c r="R94" s="30"/>
      <c r="S94" s="328"/>
      <c r="T94" s="45">
        <v>1</v>
      </c>
    </row>
    <row r="95" spans="1:20" s="45" customFormat="1" ht="15.75">
      <c r="A95" s="392"/>
      <c r="B95" s="279" t="s">
        <v>452</v>
      </c>
      <c r="C95" s="402"/>
      <c r="D95" s="46"/>
      <c r="E95" s="46"/>
      <c r="F95" s="403">
        <v>3</v>
      </c>
      <c r="G95" s="367">
        <v>1</v>
      </c>
      <c r="H95" s="269">
        <v>30</v>
      </c>
      <c r="I95" s="86">
        <v>18</v>
      </c>
      <c r="J95" s="86"/>
      <c r="K95" s="86"/>
      <c r="L95" s="86">
        <v>18</v>
      </c>
      <c r="M95" s="89">
        <v>12</v>
      </c>
      <c r="N95" s="344"/>
      <c r="O95" s="350"/>
      <c r="P95" s="328">
        <v>2</v>
      </c>
      <c r="Q95" s="336"/>
      <c r="R95" s="30"/>
      <c r="S95" s="328"/>
      <c r="T95" s="45">
        <v>1</v>
      </c>
    </row>
    <row r="96" spans="1:19" s="45" customFormat="1" ht="15.75" hidden="1">
      <c r="A96" s="163" t="s">
        <v>157</v>
      </c>
      <c r="B96" s="280" t="s">
        <v>51</v>
      </c>
      <c r="C96" s="402"/>
      <c r="D96" s="46"/>
      <c r="E96" s="46"/>
      <c r="F96" s="403"/>
      <c r="G96" s="367">
        <v>2</v>
      </c>
      <c r="H96" s="269">
        <f t="shared" si="5"/>
        <v>60</v>
      </c>
      <c r="I96" s="86"/>
      <c r="J96" s="86"/>
      <c r="K96" s="86"/>
      <c r="L96" s="86"/>
      <c r="M96" s="89"/>
      <c r="N96" s="344"/>
      <c r="O96" s="30"/>
      <c r="P96" s="328"/>
      <c r="Q96" s="336"/>
      <c r="R96" s="30"/>
      <c r="S96" s="328"/>
    </row>
    <row r="97" spans="1:19" s="1323" customFormat="1" ht="15.75" hidden="1">
      <c r="A97" s="1313"/>
      <c r="B97" s="1314" t="s">
        <v>36</v>
      </c>
      <c r="C97" s="1315"/>
      <c r="D97" s="1316"/>
      <c r="E97" s="1316"/>
      <c r="F97" s="1317"/>
      <c r="G97" s="1292"/>
      <c r="H97" s="1296">
        <f t="shared" si="5"/>
        <v>0</v>
      </c>
      <c r="I97" s="153"/>
      <c r="J97" s="153"/>
      <c r="K97" s="153"/>
      <c r="L97" s="153"/>
      <c r="M97" s="1318"/>
      <c r="N97" s="1319"/>
      <c r="O97" s="1320"/>
      <c r="P97" s="1321"/>
      <c r="Q97" s="1322"/>
      <c r="R97" s="1320"/>
      <c r="S97" s="1321"/>
    </row>
    <row r="98" spans="1:20" s="45" customFormat="1" ht="15.75">
      <c r="A98" s="163" t="s">
        <v>157</v>
      </c>
      <c r="B98" s="280" t="s">
        <v>465</v>
      </c>
      <c r="C98" s="402"/>
      <c r="D98" s="46">
        <v>4</v>
      </c>
      <c r="E98" s="46"/>
      <c r="F98" s="403"/>
      <c r="G98" s="141">
        <v>2</v>
      </c>
      <c r="H98" s="269">
        <f t="shared" si="5"/>
        <v>60</v>
      </c>
      <c r="I98" s="86">
        <v>30</v>
      </c>
      <c r="J98" s="86">
        <v>15</v>
      </c>
      <c r="K98" s="86">
        <v>8</v>
      </c>
      <c r="L98" s="86">
        <v>7</v>
      </c>
      <c r="M98" s="89">
        <f>H98-I98</f>
        <v>30</v>
      </c>
      <c r="N98" s="344"/>
      <c r="O98" s="30"/>
      <c r="P98" s="328"/>
      <c r="Q98" s="336">
        <v>2</v>
      </c>
      <c r="R98" s="30"/>
      <c r="S98" s="328"/>
      <c r="T98" s="45">
        <v>2</v>
      </c>
    </row>
    <row r="99" spans="1:19" s="45" customFormat="1" ht="31.5">
      <c r="A99" s="390" t="s">
        <v>158</v>
      </c>
      <c r="B99" s="463" t="s">
        <v>159</v>
      </c>
      <c r="C99" s="464"/>
      <c r="D99" s="465"/>
      <c r="E99" s="465"/>
      <c r="F99" s="466"/>
      <c r="G99" s="783">
        <v>3</v>
      </c>
      <c r="H99" s="784">
        <f t="shared" si="5"/>
        <v>90</v>
      </c>
      <c r="I99" s="39"/>
      <c r="J99" s="39"/>
      <c r="K99" s="38"/>
      <c r="L99" s="38"/>
      <c r="M99" s="100"/>
      <c r="N99" s="343"/>
      <c r="O99" s="341"/>
      <c r="P99" s="342"/>
      <c r="Q99" s="343"/>
      <c r="R99" s="341"/>
      <c r="S99" s="342"/>
    </row>
    <row r="100" spans="1:19" s="45" customFormat="1" ht="32.25" thickBot="1">
      <c r="A100" s="779"/>
      <c r="B100" s="238" t="s">
        <v>349</v>
      </c>
      <c r="C100" s="407"/>
      <c r="D100" s="400"/>
      <c r="E100" s="400"/>
      <c r="F100" s="148"/>
      <c r="G100" s="1120">
        <v>3</v>
      </c>
      <c r="H100" s="784">
        <f t="shared" si="5"/>
        <v>90</v>
      </c>
      <c r="I100" s="27"/>
      <c r="J100" s="27"/>
      <c r="K100" s="28"/>
      <c r="L100" s="28"/>
      <c r="M100" s="23"/>
      <c r="N100" s="26"/>
      <c r="O100" s="26"/>
      <c r="P100" s="26"/>
      <c r="Q100" s="26"/>
      <c r="R100" s="26"/>
      <c r="S100" s="26"/>
    </row>
    <row r="101" spans="1:19" s="45" customFormat="1" ht="16.5" thickBot="1">
      <c r="A101" s="3004" t="s">
        <v>245</v>
      </c>
      <c r="B101" s="2948"/>
      <c r="C101" s="467"/>
      <c r="D101" s="468"/>
      <c r="E101" s="468"/>
      <c r="F101" s="468"/>
      <c r="G101" s="1000">
        <f>G102+G103</f>
        <v>47</v>
      </c>
      <c r="H101" s="469">
        <f>H102+H103</f>
        <v>1410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thickBot="1">
      <c r="A102" s="2990" t="s">
        <v>60</v>
      </c>
      <c r="B102" s="2941"/>
      <c r="C102" s="467"/>
      <c r="D102" s="468"/>
      <c r="E102" s="468"/>
      <c r="F102" s="468"/>
      <c r="G102" s="765">
        <f>G93+G85+G73+G76+G79+G82+G89+G97+G99</f>
        <v>11.5</v>
      </c>
      <c r="H102" s="765">
        <f>G102*30</f>
        <v>345</v>
      </c>
      <c r="I102" s="468"/>
      <c r="J102" s="468"/>
      <c r="K102" s="468"/>
      <c r="L102" s="468"/>
      <c r="M102" s="468"/>
      <c r="N102" s="468"/>
      <c r="O102" s="468"/>
      <c r="P102" s="468"/>
      <c r="Q102" s="468"/>
      <c r="R102" s="468"/>
      <c r="S102" s="470"/>
    </row>
    <row r="103" spans="1:19" s="45" customFormat="1" ht="16.5" thickBot="1">
      <c r="A103" s="2943" t="s">
        <v>246</v>
      </c>
      <c r="B103" s="2991"/>
      <c r="C103" s="471"/>
      <c r="D103" s="471"/>
      <c r="E103" s="471"/>
      <c r="F103" s="471"/>
      <c r="G103" s="472">
        <f>G86+G74+G77+G80+G83+G87+G90+G91+G94+G98+G95</f>
        <v>35.5</v>
      </c>
      <c r="H103" s="765">
        <f>G103*30</f>
        <v>1065</v>
      </c>
      <c r="I103" s="472">
        <f>I86+I74+I77+I80+I83+I87+I90+I91+I94+I98+I95</f>
        <v>489</v>
      </c>
      <c r="J103" s="472">
        <f>J86+J74+J77+J80+J83+J87+J90+J91+J94+J98</f>
        <v>267</v>
      </c>
      <c r="K103" s="472">
        <f>K86+K74+K77+K80+K83+K87+K90+K91+K94+K98</f>
        <v>74</v>
      </c>
      <c r="L103" s="472">
        <f>L86+L74+L77+L80+L83+L87+L90+L91+L94+L98+L95</f>
        <v>148</v>
      </c>
      <c r="M103" s="472">
        <f>M86+M74+M77+M80+M83+M87+M90+M91+M94+M98+M95</f>
        <v>576</v>
      </c>
      <c r="N103" s="769">
        <f aca="true" t="shared" si="6" ref="N103:S103">SUM(N72:N99)</f>
        <v>4</v>
      </c>
      <c r="O103" s="769">
        <f t="shared" si="6"/>
        <v>17</v>
      </c>
      <c r="P103" s="769">
        <f t="shared" si="6"/>
        <v>14</v>
      </c>
      <c r="Q103" s="769">
        <f t="shared" si="6"/>
        <v>10</v>
      </c>
      <c r="R103" s="769">
        <f t="shared" si="6"/>
        <v>0</v>
      </c>
      <c r="S103" s="769">
        <f t="shared" si="6"/>
        <v>0</v>
      </c>
    </row>
    <row r="104" spans="1:19" s="45" customFormat="1" ht="16.5" thickBot="1">
      <c r="A104" s="443"/>
      <c r="B104" s="444"/>
      <c r="C104" s="445"/>
      <c r="D104" s="445"/>
      <c r="E104" s="446"/>
      <c r="F104" s="446"/>
      <c r="G104" s="447"/>
      <c r="H104" s="448"/>
      <c r="I104" s="448"/>
      <c r="J104" s="448"/>
      <c r="K104" s="448"/>
      <c r="L104" s="448"/>
      <c r="M104" s="448"/>
      <c r="N104" s="448"/>
      <c r="O104" s="448"/>
      <c r="P104" s="448"/>
      <c r="Q104" s="449"/>
      <c r="R104" s="449"/>
      <c r="S104" s="450"/>
    </row>
    <row r="105" spans="1:19" s="45" customFormat="1" ht="16.5" thickBot="1">
      <c r="A105" s="2992" t="s">
        <v>344</v>
      </c>
      <c r="B105" s="2993"/>
      <c r="C105" s="2993"/>
      <c r="D105" s="2993"/>
      <c r="E105" s="2993"/>
      <c r="F105" s="2993"/>
      <c r="G105" s="2993"/>
      <c r="H105" s="2993"/>
      <c r="I105" s="2993"/>
      <c r="J105" s="2993"/>
      <c r="K105" s="2993"/>
      <c r="L105" s="2993"/>
      <c r="M105" s="2993"/>
      <c r="N105" s="2993"/>
      <c r="O105" s="2993"/>
      <c r="P105" s="2993"/>
      <c r="Q105" s="2993"/>
      <c r="R105" s="2993"/>
      <c r="S105" s="2994"/>
    </row>
    <row r="106" spans="1:19" s="1396" customFormat="1" ht="31.5">
      <c r="A106" s="1485" t="s">
        <v>350</v>
      </c>
      <c r="B106" s="1486" t="s">
        <v>248</v>
      </c>
      <c r="C106" s="1487"/>
      <c r="D106" s="1488"/>
      <c r="E106" s="1489"/>
      <c r="F106" s="1490"/>
      <c r="G106" s="1572">
        <f>SUM(G107:G109)</f>
        <v>9</v>
      </c>
      <c r="H106" s="1491">
        <f aca="true" t="shared" si="7" ref="H106:H120">G106*30</f>
        <v>270</v>
      </c>
      <c r="I106" s="1488"/>
      <c r="J106" s="1489"/>
      <c r="K106" s="1489"/>
      <c r="L106" s="1489"/>
      <c r="M106" s="1492"/>
      <c r="N106" s="1493"/>
      <c r="O106" s="1488"/>
      <c r="P106" s="1492"/>
      <c r="Q106" s="1493"/>
      <c r="R106" s="1488"/>
      <c r="S106" s="1492"/>
    </row>
    <row r="107" spans="1:19" s="1396" customFormat="1" ht="15.75">
      <c r="A107" s="1494"/>
      <c r="B107" s="1389" t="s">
        <v>36</v>
      </c>
      <c r="C107" s="1390"/>
      <c r="D107" s="1391"/>
      <c r="E107" s="893"/>
      <c r="F107" s="1392"/>
      <c r="G107" s="1571">
        <v>2.5</v>
      </c>
      <c r="H107" s="1404">
        <f t="shared" si="7"/>
        <v>75</v>
      </c>
      <c r="I107" s="1391"/>
      <c r="J107" s="893"/>
      <c r="K107" s="893"/>
      <c r="L107" s="893"/>
      <c r="M107" s="1394"/>
      <c r="N107" s="1395"/>
      <c r="O107" s="1391"/>
      <c r="P107" s="1394"/>
      <c r="Q107" s="1395"/>
      <c r="R107" s="1391"/>
      <c r="S107" s="1394"/>
    </row>
    <row r="108" spans="1:22" s="1396" customFormat="1" ht="15.75">
      <c r="A108" s="1494" t="s">
        <v>351</v>
      </c>
      <c r="B108" s="897" t="s">
        <v>37</v>
      </c>
      <c r="C108" s="1400">
        <v>3</v>
      </c>
      <c r="D108" s="1391"/>
      <c r="E108" s="893"/>
      <c r="F108" s="1392"/>
      <c r="G108" s="1573">
        <v>5</v>
      </c>
      <c r="H108" s="1398">
        <f t="shared" si="7"/>
        <v>150</v>
      </c>
      <c r="I108" s="893">
        <f>SUM(J108:L108)</f>
        <v>54</v>
      </c>
      <c r="J108" s="893">
        <v>36</v>
      </c>
      <c r="K108" s="893">
        <v>9</v>
      </c>
      <c r="L108" s="893">
        <v>9</v>
      </c>
      <c r="M108" s="1401">
        <f>H108-I108</f>
        <v>96</v>
      </c>
      <c r="N108" s="1395"/>
      <c r="O108" s="1391"/>
      <c r="P108" s="1394">
        <v>6</v>
      </c>
      <c r="Q108" s="1395"/>
      <c r="R108" s="1391"/>
      <c r="S108" s="1394"/>
      <c r="T108" s="1396">
        <v>1</v>
      </c>
      <c r="U108" s="25" t="s">
        <v>198</v>
      </c>
      <c r="V108" s="1621">
        <f>SUMIF(T$106:T$120,1,G$106:G$120)</f>
        <v>17</v>
      </c>
    </row>
    <row r="109" spans="1:22" s="1396" customFormat="1" ht="15.75">
      <c r="A109" s="1494" t="s">
        <v>434</v>
      </c>
      <c r="B109" s="1495" t="s">
        <v>249</v>
      </c>
      <c r="C109" s="1496"/>
      <c r="D109" s="1391"/>
      <c r="E109" s="1391">
        <v>4</v>
      </c>
      <c r="F109" s="1402"/>
      <c r="G109" s="1573">
        <v>1.5</v>
      </c>
      <c r="H109" s="1398">
        <f t="shared" si="7"/>
        <v>45</v>
      </c>
      <c r="I109" s="893">
        <f>SUM(J109:L109)</f>
        <v>15</v>
      </c>
      <c r="J109" s="893"/>
      <c r="K109" s="893"/>
      <c r="L109" s="893">
        <v>15</v>
      </c>
      <c r="M109" s="1401">
        <f>H109-I109</f>
        <v>30</v>
      </c>
      <c r="N109" s="1395"/>
      <c r="O109" s="1391"/>
      <c r="P109" s="1394"/>
      <c r="Q109" s="1395">
        <v>1</v>
      </c>
      <c r="R109" s="1391"/>
      <c r="S109" s="1394"/>
      <c r="T109" s="1396">
        <v>2</v>
      </c>
      <c r="U109" s="25" t="s">
        <v>493</v>
      </c>
      <c r="V109" s="1621">
        <f>SUMIF(T$106:T$120,2,G$106:G$120)</f>
        <v>4.5</v>
      </c>
    </row>
    <row r="110" spans="3:19" s="1396" customFormat="1" ht="18" customHeight="1" hidden="1">
      <c r="C110" s="1479"/>
      <c r="D110" s="1411"/>
      <c r="E110" s="1416"/>
      <c r="F110" s="1480"/>
      <c r="G110" s="1571"/>
      <c r="H110" s="1497"/>
      <c r="I110" s="1411"/>
      <c r="J110" s="1416"/>
      <c r="K110" s="1416"/>
      <c r="L110" s="1416"/>
      <c r="M110" s="1481"/>
      <c r="N110" s="1482"/>
      <c r="O110" s="1411"/>
      <c r="P110" s="1394"/>
      <c r="Q110" s="1395"/>
      <c r="R110" s="1391"/>
      <c r="S110" s="1394"/>
    </row>
    <row r="111" spans="1:19" s="1396" customFormat="1" ht="18" customHeight="1" hidden="1">
      <c r="A111" s="1408"/>
      <c r="B111" s="1478"/>
      <c r="C111" s="1479"/>
      <c r="D111" s="1411"/>
      <c r="E111" s="1416"/>
      <c r="F111" s="1480"/>
      <c r="G111" s="1324"/>
      <c r="H111" s="1393"/>
      <c r="I111" s="1411"/>
      <c r="J111" s="1416"/>
      <c r="K111" s="1416"/>
      <c r="L111" s="1416"/>
      <c r="M111" s="1481"/>
      <c r="N111" s="1482"/>
      <c r="O111" s="1411"/>
      <c r="P111" s="1394"/>
      <c r="Q111" s="1395"/>
      <c r="R111" s="1391"/>
      <c r="S111" s="1394"/>
    </row>
    <row r="112" spans="1:22" s="1396" customFormat="1" ht="15.75">
      <c r="A112" s="1408" t="s">
        <v>352</v>
      </c>
      <c r="B112" s="1478" t="s">
        <v>250</v>
      </c>
      <c r="C112" s="1479"/>
      <c r="D112" s="1411"/>
      <c r="E112" s="1416"/>
      <c r="F112" s="1480"/>
      <c r="G112" s="1325">
        <v>8</v>
      </c>
      <c r="H112" s="1483">
        <f t="shared" si="7"/>
        <v>240</v>
      </c>
      <c r="I112" s="1416">
        <f>SUM(J112:L112)</f>
        <v>117</v>
      </c>
      <c r="J112" s="1416">
        <f>SUM(J113:J115)</f>
        <v>75</v>
      </c>
      <c r="K112" s="1416">
        <f>SUM(K113:K115)</f>
        <v>42</v>
      </c>
      <c r="L112" s="1416"/>
      <c r="M112" s="1417">
        <f>H112-I112</f>
        <v>123</v>
      </c>
      <c r="N112" s="1482"/>
      <c r="O112" s="1411"/>
      <c r="P112" s="1394"/>
      <c r="Q112" s="1395"/>
      <c r="R112" s="1391"/>
      <c r="S112" s="1394"/>
      <c r="V112" s="1435">
        <f>SUM(V108:V111)</f>
        <v>21.5</v>
      </c>
    </row>
    <row r="113" spans="1:20" s="1396" customFormat="1" ht="15.75">
      <c r="A113" s="1408" t="s">
        <v>353</v>
      </c>
      <c r="B113" s="1484" t="s">
        <v>251</v>
      </c>
      <c r="C113" s="1482">
        <v>2</v>
      </c>
      <c r="D113" s="1411"/>
      <c r="E113" s="1416"/>
      <c r="F113" s="1480"/>
      <c r="G113" s="1325">
        <v>3</v>
      </c>
      <c r="H113" s="1483">
        <f t="shared" si="7"/>
        <v>90</v>
      </c>
      <c r="I113" s="1416">
        <f>SUM(J113:L113)</f>
        <v>45</v>
      </c>
      <c r="J113" s="1416">
        <v>27</v>
      </c>
      <c r="K113" s="1416">
        <v>18</v>
      </c>
      <c r="L113" s="1416"/>
      <c r="M113" s="1417">
        <f>H113-I113</f>
        <v>45</v>
      </c>
      <c r="N113" s="1482"/>
      <c r="O113" s="1411">
        <v>5</v>
      </c>
      <c r="P113" s="1394"/>
      <c r="Q113" s="1395"/>
      <c r="R113" s="1391"/>
      <c r="S113" s="1394"/>
      <c r="T113" s="1396">
        <v>1</v>
      </c>
    </row>
    <row r="114" spans="1:20" s="1396" customFormat="1" ht="15.75">
      <c r="A114" s="1408" t="s">
        <v>354</v>
      </c>
      <c r="B114" s="1484" t="s">
        <v>252</v>
      </c>
      <c r="C114" s="1479"/>
      <c r="D114" s="1411">
        <v>3</v>
      </c>
      <c r="E114" s="1416"/>
      <c r="F114" s="1480"/>
      <c r="G114" s="1325">
        <v>2</v>
      </c>
      <c r="H114" s="1483">
        <f t="shared" si="7"/>
        <v>60</v>
      </c>
      <c r="I114" s="1416">
        <f>SUM(J114:L114)</f>
        <v>27</v>
      </c>
      <c r="J114" s="1416">
        <v>18</v>
      </c>
      <c r="K114" s="1416">
        <v>9</v>
      </c>
      <c r="L114" s="1416"/>
      <c r="M114" s="1417">
        <f>H114-I114</f>
        <v>33</v>
      </c>
      <c r="N114" s="1482"/>
      <c r="O114" s="1411"/>
      <c r="P114" s="1394">
        <v>3</v>
      </c>
      <c r="Q114" s="1395"/>
      <c r="R114" s="1391"/>
      <c r="S114" s="1394"/>
      <c r="T114" s="1396">
        <v>1</v>
      </c>
    </row>
    <row r="115" spans="1:20" s="1396" customFormat="1" ht="15.75">
      <c r="A115" s="1408" t="s">
        <v>435</v>
      </c>
      <c r="B115" s="1484" t="s">
        <v>253</v>
      </c>
      <c r="C115" s="1482">
        <v>4</v>
      </c>
      <c r="D115" s="1411"/>
      <c r="E115" s="1416"/>
      <c r="F115" s="1480"/>
      <c r="G115" s="1325">
        <v>3</v>
      </c>
      <c r="H115" s="1483">
        <f t="shared" si="7"/>
        <v>90</v>
      </c>
      <c r="I115" s="1416">
        <f>SUM(J115:L115)</f>
        <v>45</v>
      </c>
      <c r="J115" s="1416">
        <v>30</v>
      </c>
      <c r="K115" s="1416">
        <v>15</v>
      </c>
      <c r="L115" s="1416"/>
      <c r="M115" s="1417">
        <f>H115-I115</f>
        <v>45</v>
      </c>
      <c r="N115" s="1482"/>
      <c r="O115" s="1411"/>
      <c r="P115" s="1394"/>
      <c r="Q115" s="1395">
        <v>3</v>
      </c>
      <c r="R115" s="1391"/>
      <c r="S115" s="1394"/>
      <c r="T115" s="1396">
        <v>2</v>
      </c>
    </row>
    <row r="116" spans="1:19" s="1396" customFormat="1" ht="31.5">
      <c r="A116" s="1498" t="s">
        <v>355</v>
      </c>
      <c r="B116" s="1499" t="s">
        <v>266</v>
      </c>
      <c r="C116" s="1500"/>
      <c r="D116" s="1501"/>
      <c r="E116" s="1501"/>
      <c r="F116" s="1502"/>
      <c r="G116" s="1340">
        <v>2.5</v>
      </c>
      <c r="H116" s="1404">
        <f t="shared" si="7"/>
        <v>75</v>
      </c>
      <c r="I116" s="1503"/>
      <c r="J116" s="1503"/>
      <c r="K116" s="1503"/>
      <c r="L116" s="1503"/>
      <c r="M116" s="1392"/>
      <c r="N116" s="1504"/>
      <c r="O116" s="1505"/>
      <c r="P116" s="1506"/>
      <c r="Q116" s="1504"/>
      <c r="R116" s="1505"/>
      <c r="S116" s="1506"/>
    </row>
    <row r="117" spans="1:19" s="1396" customFormat="1" ht="15.75">
      <c r="A117" s="1507" t="s">
        <v>356</v>
      </c>
      <c r="B117" s="1508" t="s">
        <v>41</v>
      </c>
      <c r="C117" s="1509"/>
      <c r="D117" s="1510"/>
      <c r="E117" s="1511"/>
      <c r="F117" s="1512"/>
      <c r="G117" s="1324">
        <f>SUM(G118:G119)</f>
        <v>5</v>
      </c>
      <c r="H117" s="1404">
        <f t="shared" si="7"/>
        <v>150</v>
      </c>
      <c r="I117" s="1273"/>
      <c r="J117" s="1273"/>
      <c r="K117" s="1273"/>
      <c r="L117" s="1273"/>
      <c r="M117" s="1513"/>
      <c r="N117" s="1514"/>
      <c r="O117" s="1515"/>
      <c r="P117" s="1516"/>
      <c r="Q117" s="1514"/>
      <c r="R117" s="1515"/>
      <c r="S117" s="1516"/>
    </row>
    <row r="118" spans="1:19" s="1396" customFormat="1" ht="15.75">
      <c r="A118" s="1507"/>
      <c r="B118" s="1517" t="s">
        <v>36</v>
      </c>
      <c r="C118" s="1509"/>
      <c r="D118" s="1510"/>
      <c r="E118" s="1511"/>
      <c r="F118" s="1512"/>
      <c r="G118" s="1324">
        <v>1</v>
      </c>
      <c r="H118" s="1404">
        <f t="shared" si="7"/>
        <v>30</v>
      </c>
      <c r="I118" s="1273"/>
      <c r="J118" s="1273"/>
      <c r="K118" s="1273"/>
      <c r="L118" s="1273"/>
      <c r="M118" s="1513"/>
      <c r="N118" s="1514"/>
      <c r="O118" s="1515"/>
      <c r="P118" s="1516"/>
      <c r="Q118" s="1514"/>
      <c r="R118" s="1515"/>
      <c r="S118" s="1516"/>
    </row>
    <row r="119" spans="1:20" s="1396" customFormat="1" ht="15.75">
      <c r="A119" s="1518" t="s">
        <v>357</v>
      </c>
      <c r="B119" s="1519" t="s">
        <v>37</v>
      </c>
      <c r="C119" s="1520" t="s">
        <v>258</v>
      </c>
      <c r="D119" s="1510"/>
      <c r="E119" s="1511"/>
      <c r="F119" s="1512"/>
      <c r="G119" s="1325">
        <v>4</v>
      </c>
      <c r="H119" s="1398">
        <f t="shared" si="7"/>
        <v>120</v>
      </c>
      <c r="I119" s="893">
        <f>SUM(J119:L119)</f>
        <v>63</v>
      </c>
      <c r="J119" s="1407">
        <v>36</v>
      </c>
      <c r="K119" s="1407"/>
      <c r="L119" s="1407">
        <v>27</v>
      </c>
      <c r="M119" s="1521">
        <f>H119-I119</f>
        <v>57</v>
      </c>
      <c r="N119" s="1522"/>
      <c r="O119" s="1523">
        <v>7</v>
      </c>
      <c r="P119" s="1516"/>
      <c r="Q119" s="1514"/>
      <c r="R119" s="1515"/>
      <c r="S119" s="1516"/>
      <c r="T119" s="1396">
        <v>1</v>
      </c>
    </row>
    <row r="120" spans="1:20" s="1396" customFormat="1" ht="16.5" thickBot="1">
      <c r="A120" s="1524" t="s">
        <v>358</v>
      </c>
      <c r="B120" s="1525" t="s">
        <v>261</v>
      </c>
      <c r="C120" s="1526"/>
      <c r="D120" s="1527">
        <v>1</v>
      </c>
      <c r="E120" s="1267"/>
      <c r="F120" s="1528"/>
      <c r="G120" s="1529">
        <v>3</v>
      </c>
      <c r="H120" s="1530">
        <f t="shared" si="7"/>
        <v>90</v>
      </c>
      <c r="I120" s="1531">
        <f>SUM(J120:L120)</f>
        <v>45</v>
      </c>
      <c r="J120" s="1531">
        <v>30</v>
      </c>
      <c r="K120" s="1531">
        <v>8</v>
      </c>
      <c r="L120" s="1531">
        <v>7</v>
      </c>
      <c r="M120" s="1532">
        <f>H120-I120</f>
        <v>45</v>
      </c>
      <c r="N120" s="1533">
        <v>3</v>
      </c>
      <c r="O120" s="1527"/>
      <c r="P120" s="1534"/>
      <c r="Q120" s="1535"/>
      <c r="R120" s="1527"/>
      <c r="S120" s="1534"/>
      <c r="T120" s="1396">
        <v>1</v>
      </c>
    </row>
    <row r="121" spans="1:19" s="45" customFormat="1" ht="16.5" thickBot="1">
      <c r="A121" s="2756" t="s">
        <v>28</v>
      </c>
      <c r="B121" s="2743"/>
      <c r="C121" s="513"/>
      <c r="D121" s="514"/>
      <c r="E121" s="514"/>
      <c r="F121" s="515"/>
      <c r="G121" s="516">
        <f>G106+G112+G116+G117+G120</f>
        <v>27.5</v>
      </c>
      <c r="H121" s="529">
        <f>G121*30</f>
        <v>825</v>
      </c>
      <c r="I121" s="516"/>
      <c r="J121" s="516"/>
      <c r="K121" s="516"/>
      <c r="L121" s="516"/>
      <c r="M121" s="517"/>
      <c r="N121" s="516"/>
      <c r="O121" s="518"/>
      <c r="P121" s="519"/>
      <c r="Q121" s="519"/>
      <c r="R121" s="518"/>
      <c r="S121" s="519"/>
    </row>
    <row r="122" spans="1:19" s="45" customFormat="1" ht="21" customHeight="1" thickBot="1">
      <c r="A122" s="2742" t="s">
        <v>60</v>
      </c>
      <c r="B122" s="2764"/>
      <c r="C122" s="513"/>
      <c r="D122" s="514"/>
      <c r="E122" s="514"/>
      <c r="F122" s="515"/>
      <c r="G122" s="520">
        <f>G107+G111+G116+G118</f>
        <v>6</v>
      </c>
      <c r="H122" s="879">
        <f>G122*30</f>
        <v>180</v>
      </c>
      <c r="I122" s="521"/>
      <c r="J122" s="522"/>
      <c r="K122" s="522"/>
      <c r="L122" s="522"/>
      <c r="M122" s="523"/>
      <c r="N122" s="524"/>
      <c r="O122" s="525"/>
      <c r="P122" s="526"/>
      <c r="Q122" s="527"/>
      <c r="R122" s="525"/>
      <c r="S122" s="526"/>
    </row>
    <row r="123" spans="1:19" s="45" customFormat="1" ht="16.5" thickBot="1">
      <c r="A123" s="2765" t="s">
        <v>265</v>
      </c>
      <c r="B123" s="2766"/>
      <c r="C123" s="513"/>
      <c r="D123" s="514"/>
      <c r="E123" s="514"/>
      <c r="F123" s="515"/>
      <c r="G123" s="880">
        <f>G108+G109+G112+G119+G120</f>
        <v>21.5</v>
      </c>
      <c r="H123" s="529">
        <f>G123*30</f>
        <v>645</v>
      </c>
      <c r="I123" s="772">
        <f>I108+I109+I112+I119+I120</f>
        <v>294</v>
      </c>
      <c r="J123" s="772">
        <f>J108+J109+J112+J119+J120</f>
        <v>177</v>
      </c>
      <c r="K123" s="772">
        <f>K108+K109+K112+K119+K120</f>
        <v>59</v>
      </c>
      <c r="L123" s="772">
        <f>L108+L109+L112+L119+L120</f>
        <v>58</v>
      </c>
      <c r="M123" s="772">
        <f>M108+M109+M112+M119+M120</f>
        <v>351</v>
      </c>
      <c r="N123" s="529">
        <f aca="true" t="shared" si="8" ref="N123:S123">SUM(N106:N120)</f>
        <v>3</v>
      </c>
      <c r="O123" s="529">
        <f t="shared" si="8"/>
        <v>12</v>
      </c>
      <c r="P123" s="529">
        <f t="shared" si="8"/>
        <v>9</v>
      </c>
      <c r="Q123" s="529">
        <f t="shared" si="8"/>
        <v>4</v>
      </c>
      <c r="R123" s="529">
        <f t="shared" si="8"/>
        <v>0</v>
      </c>
      <c r="S123" s="529">
        <f t="shared" si="8"/>
        <v>0</v>
      </c>
    </row>
    <row r="124" spans="1:19" s="45" customFormat="1" ht="19.5" customHeight="1" thickBot="1">
      <c r="A124" s="2985" t="s">
        <v>176</v>
      </c>
      <c r="B124" s="2986"/>
      <c r="C124" s="2986"/>
      <c r="D124" s="2986"/>
      <c r="E124" s="2986"/>
      <c r="F124" s="2986"/>
      <c r="G124" s="2986"/>
      <c r="H124" s="2986"/>
      <c r="I124" s="2986"/>
      <c r="J124" s="2986"/>
      <c r="K124" s="2986"/>
      <c r="L124" s="2986"/>
      <c r="M124" s="2986"/>
      <c r="N124" s="2986"/>
      <c r="O124" s="2986"/>
      <c r="P124" s="2986"/>
      <c r="Q124" s="2986"/>
      <c r="R124" s="2986"/>
      <c r="S124" s="2987"/>
    </row>
    <row r="125" spans="1:19" s="45" customFormat="1" ht="19.5" customHeight="1" thickBot="1">
      <c r="A125" s="2979" t="s">
        <v>307</v>
      </c>
      <c r="B125" s="2988"/>
      <c r="C125" s="2988"/>
      <c r="D125" s="2988"/>
      <c r="E125" s="2988"/>
      <c r="F125" s="2988"/>
      <c r="G125" s="2988"/>
      <c r="H125" s="2988"/>
      <c r="I125" s="2988"/>
      <c r="J125" s="2988"/>
      <c r="K125" s="2988"/>
      <c r="L125" s="2988"/>
      <c r="M125" s="2988"/>
      <c r="N125" s="2988"/>
      <c r="O125" s="2988"/>
      <c r="P125" s="2988"/>
      <c r="Q125" s="2988"/>
      <c r="R125" s="2988"/>
      <c r="S125" s="2989"/>
    </row>
    <row r="126" spans="1:19" s="45" customFormat="1" ht="19.5" customHeight="1" thickBot="1">
      <c r="A126" s="2976" t="s">
        <v>308</v>
      </c>
      <c r="B126" s="2977"/>
      <c r="C126" s="2977"/>
      <c r="D126" s="2977"/>
      <c r="E126" s="2977"/>
      <c r="F126" s="2977"/>
      <c r="G126" s="2977"/>
      <c r="H126" s="2977"/>
      <c r="I126" s="2977"/>
      <c r="J126" s="2977"/>
      <c r="K126" s="2977"/>
      <c r="L126" s="2977"/>
      <c r="M126" s="2977"/>
      <c r="N126" s="2977"/>
      <c r="O126" s="2977"/>
      <c r="P126" s="2977"/>
      <c r="Q126" s="2977"/>
      <c r="R126" s="2977"/>
      <c r="S126" s="2978"/>
    </row>
    <row r="127" spans="1:19" s="45" customFormat="1" ht="38.25" customHeight="1">
      <c r="A127" s="811" t="s">
        <v>177</v>
      </c>
      <c r="B127" s="845" t="s">
        <v>34</v>
      </c>
      <c r="C127" s="812"/>
      <c r="D127" s="813"/>
      <c r="E127" s="813"/>
      <c r="F127" s="817"/>
      <c r="G127" s="1574">
        <f>G128+G129</f>
        <v>5</v>
      </c>
      <c r="H127" s="816">
        <f>G127*30</f>
        <v>150</v>
      </c>
      <c r="I127" s="813"/>
      <c r="J127" s="813"/>
      <c r="K127" s="813"/>
      <c r="L127" s="813"/>
      <c r="M127" s="817"/>
      <c r="N127" s="812"/>
      <c r="O127" s="813"/>
      <c r="P127" s="814"/>
      <c r="Q127" s="824"/>
      <c r="R127" s="813"/>
      <c r="S127" s="814"/>
    </row>
    <row r="128" spans="1:19" s="45" customFormat="1" ht="19.5" customHeight="1">
      <c r="A128" s="171"/>
      <c r="B128" s="65" t="s">
        <v>36</v>
      </c>
      <c r="C128" s="92"/>
      <c r="D128" s="24"/>
      <c r="E128" s="24"/>
      <c r="F128" s="99"/>
      <c r="G128" s="1575">
        <v>3</v>
      </c>
      <c r="H128" s="47">
        <f>G128*30</f>
        <v>90</v>
      </c>
      <c r="I128" s="24"/>
      <c r="J128" s="24"/>
      <c r="K128" s="24"/>
      <c r="L128" s="24"/>
      <c r="M128" s="99"/>
      <c r="N128" s="92"/>
      <c r="O128" s="24"/>
      <c r="P128" s="67"/>
      <c r="Q128" s="825"/>
      <c r="R128" s="24"/>
      <c r="S128" s="67"/>
    </row>
    <row r="129" spans="1:22" s="45" customFormat="1" ht="19.5" customHeight="1">
      <c r="A129" s="171" t="s">
        <v>178</v>
      </c>
      <c r="B129" s="95" t="s">
        <v>37</v>
      </c>
      <c r="C129" s="87"/>
      <c r="D129" s="86">
        <v>6</v>
      </c>
      <c r="E129" s="86"/>
      <c r="F129" s="99"/>
      <c r="G129" s="1576">
        <v>2</v>
      </c>
      <c r="H129" s="47">
        <f>G129*30</f>
        <v>60</v>
      </c>
      <c r="I129" s="86">
        <f>J129+L129+K129</f>
        <v>24</v>
      </c>
      <c r="J129" s="86">
        <v>16</v>
      </c>
      <c r="K129" s="86"/>
      <c r="L129" s="86">
        <v>8</v>
      </c>
      <c r="M129" s="89">
        <f>H129-I129</f>
        <v>36</v>
      </c>
      <c r="N129" s="87"/>
      <c r="O129" s="29"/>
      <c r="P129" s="704"/>
      <c r="Q129" s="54"/>
      <c r="R129" s="29"/>
      <c r="S129" s="704">
        <v>3</v>
      </c>
      <c r="T129" s="45">
        <v>2</v>
      </c>
      <c r="U129" s="25" t="s">
        <v>198</v>
      </c>
      <c r="V129" s="1621">
        <f>SUMIF(T$127:T$166,1,G$127:G$166)</f>
        <v>5.5</v>
      </c>
    </row>
    <row r="130" spans="1:22" s="45" customFormat="1" ht="19.5" customHeight="1">
      <c r="A130" s="171" t="s">
        <v>201</v>
      </c>
      <c r="B130" s="818" t="s">
        <v>309</v>
      </c>
      <c r="C130" s="807"/>
      <c r="D130" s="807"/>
      <c r="E130" s="807"/>
      <c r="F130" s="823"/>
      <c r="G130" s="1577">
        <v>7</v>
      </c>
      <c r="H130" s="47">
        <f>G130*30</f>
        <v>210</v>
      </c>
      <c r="I130" s="807"/>
      <c r="J130" s="807"/>
      <c r="K130" s="807"/>
      <c r="L130" s="807"/>
      <c r="M130" s="823"/>
      <c r="N130" s="829"/>
      <c r="O130" s="807"/>
      <c r="P130" s="808"/>
      <c r="Q130" s="826"/>
      <c r="R130" s="807"/>
      <c r="S130" s="808"/>
      <c r="U130" s="25" t="s">
        <v>493</v>
      </c>
      <c r="V130" s="1621">
        <f>SUMIF(T$127:T$166,2,G$127:G$166)+12</f>
        <v>43</v>
      </c>
    </row>
    <row r="131" spans="1:22" s="45" customFormat="1" ht="38.25" customHeight="1">
      <c r="A131" s="171" t="s">
        <v>447</v>
      </c>
      <c r="B131" s="846" t="s">
        <v>339</v>
      </c>
      <c r="C131" s="87"/>
      <c r="D131" s="86">
        <v>4</v>
      </c>
      <c r="E131" s="86"/>
      <c r="F131" s="99"/>
      <c r="G131" s="1576">
        <v>5.5</v>
      </c>
      <c r="H131" s="47">
        <f>G131*30</f>
        <v>165</v>
      </c>
      <c r="I131" s="86">
        <f>J131+L131+K131</f>
        <v>60</v>
      </c>
      <c r="J131" s="86">
        <v>30</v>
      </c>
      <c r="K131" s="86">
        <v>15</v>
      </c>
      <c r="L131" s="86">
        <v>15</v>
      </c>
      <c r="M131" s="89">
        <f>H131-I131</f>
        <v>105</v>
      </c>
      <c r="N131" s="87"/>
      <c r="O131" s="29"/>
      <c r="P131" s="704"/>
      <c r="Q131" s="54">
        <v>4</v>
      </c>
      <c r="R131" s="29"/>
      <c r="S131" s="704"/>
      <c r="T131" s="45">
        <v>2</v>
      </c>
      <c r="V131" s="1622">
        <f>SUM(V129:V130)</f>
        <v>48.5</v>
      </c>
    </row>
    <row r="132" spans="1:20" s="45" customFormat="1" ht="18" customHeight="1">
      <c r="A132" s="171" t="s">
        <v>321</v>
      </c>
      <c r="B132" s="847" t="s">
        <v>338</v>
      </c>
      <c r="C132" s="87"/>
      <c r="D132" s="86">
        <v>5</v>
      </c>
      <c r="E132" s="86"/>
      <c r="F132" s="99"/>
      <c r="G132" s="84">
        <f>H132/30</f>
        <v>1.5</v>
      </c>
      <c r="H132" s="88">
        <v>45</v>
      </c>
      <c r="I132" s="86">
        <f>J132+L132+K132</f>
        <v>16</v>
      </c>
      <c r="J132" s="86">
        <v>16</v>
      </c>
      <c r="K132" s="86"/>
      <c r="L132" s="86"/>
      <c r="M132" s="89">
        <f>H132-I132</f>
        <v>29</v>
      </c>
      <c r="N132" s="829"/>
      <c r="O132" s="807"/>
      <c r="P132" s="808"/>
      <c r="Q132" s="826"/>
      <c r="R132" s="54">
        <v>2</v>
      </c>
      <c r="S132" s="810"/>
      <c r="T132" s="45">
        <v>2</v>
      </c>
    </row>
    <row r="133" spans="1:19" s="45" customFormat="1" ht="38.25" customHeight="1">
      <c r="A133" s="171" t="s">
        <v>448</v>
      </c>
      <c r="B133" s="146" t="s">
        <v>446</v>
      </c>
      <c r="C133" s="301"/>
      <c r="D133" s="91"/>
      <c r="E133" s="91"/>
      <c r="F133" s="168"/>
      <c r="G133" s="96">
        <f>H133/30</f>
        <v>3</v>
      </c>
      <c r="H133" s="301">
        <v>90</v>
      </c>
      <c r="I133" s="91"/>
      <c r="J133" s="91"/>
      <c r="K133" s="91"/>
      <c r="L133" s="91"/>
      <c r="M133" s="89"/>
      <c r="N133" s="300"/>
      <c r="O133" s="55"/>
      <c r="P133" s="821"/>
      <c r="Q133" s="68"/>
      <c r="R133" s="55"/>
      <c r="S133" s="821"/>
    </row>
    <row r="134" spans="1:19" s="45" customFormat="1" ht="21" customHeight="1">
      <c r="A134" s="843"/>
      <c r="B134" s="278" t="s">
        <v>36</v>
      </c>
      <c r="C134" s="408"/>
      <c r="D134" s="404"/>
      <c r="E134" s="404"/>
      <c r="F134" s="405"/>
      <c r="G134" s="1262">
        <v>1.5</v>
      </c>
      <c r="H134" s="269">
        <v>45</v>
      </c>
      <c r="I134" s="137"/>
      <c r="J134" s="137"/>
      <c r="K134" s="137"/>
      <c r="L134" s="137"/>
      <c r="M134" s="138"/>
      <c r="N134" s="352"/>
      <c r="O134" s="350"/>
      <c r="P134" s="327"/>
      <c r="Q134" s="351"/>
      <c r="R134" s="350"/>
      <c r="S134" s="327"/>
    </row>
    <row r="135" spans="1:20" s="45" customFormat="1" ht="21" customHeight="1">
      <c r="A135" s="843"/>
      <c r="B135" s="276" t="s">
        <v>37</v>
      </c>
      <c r="C135" s="408"/>
      <c r="D135" s="91">
        <v>2</v>
      </c>
      <c r="E135" s="91"/>
      <c r="F135" s="168"/>
      <c r="G135" s="96">
        <f>H135/30</f>
        <v>1.5</v>
      </c>
      <c r="H135" s="301">
        <v>45</v>
      </c>
      <c r="I135" s="91">
        <v>18</v>
      </c>
      <c r="J135" s="91">
        <v>14</v>
      </c>
      <c r="K135" s="91"/>
      <c r="L135" s="91">
        <v>4</v>
      </c>
      <c r="M135" s="89">
        <f>H135-I135</f>
        <v>27</v>
      </c>
      <c r="N135" s="300"/>
      <c r="O135" s="55">
        <v>2</v>
      </c>
      <c r="P135" s="327"/>
      <c r="Q135" s="351"/>
      <c r="R135" s="350"/>
      <c r="S135" s="327"/>
      <c r="T135" s="45">
        <v>1</v>
      </c>
    </row>
    <row r="136" spans="1:19" s="45" customFormat="1" ht="51.75" customHeight="1">
      <c r="A136" s="1126" t="s">
        <v>203</v>
      </c>
      <c r="B136" s="1127" t="s">
        <v>444</v>
      </c>
      <c r="C136" s="1128"/>
      <c r="D136" s="1123"/>
      <c r="E136" s="1123"/>
      <c r="F136" s="1129"/>
      <c r="G136" s="1130">
        <v>6</v>
      </c>
      <c r="H136" s="47">
        <f>G136*30</f>
        <v>180</v>
      </c>
      <c r="I136" s="857"/>
      <c r="J136" s="91"/>
      <c r="K136" s="91"/>
      <c r="L136" s="91"/>
      <c r="M136" s="302"/>
      <c r="N136" s="802"/>
      <c r="O136" s="803"/>
      <c r="P136" s="804"/>
      <c r="Q136" s="827"/>
      <c r="R136" s="803"/>
      <c r="S136" s="805"/>
    </row>
    <row r="137" spans="1:19" s="45" customFormat="1" ht="21" customHeight="1">
      <c r="A137" s="806"/>
      <c r="B137" s="835" t="s">
        <v>36</v>
      </c>
      <c r="C137" s="88"/>
      <c r="D137" s="86"/>
      <c r="E137" s="86"/>
      <c r="F137" s="99"/>
      <c r="G137" s="1343">
        <v>4</v>
      </c>
      <c r="H137" s="47">
        <f>G137*30</f>
        <v>120</v>
      </c>
      <c r="I137" s="86"/>
      <c r="J137" s="86"/>
      <c r="K137" s="86"/>
      <c r="L137" s="86"/>
      <c r="M137" s="89"/>
      <c r="N137" s="788"/>
      <c r="O137" s="97"/>
      <c r="P137" s="789"/>
      <c r="Q137" s="828"/>
      <c r="R137" s="97"/>
      <c r="S137" s="794"/>
    </row>
    <row r="138" spans="1:20" s="45" customFormat="1" ht="21" customHeight="1">
      <c r="A138" s="843" t="s">
        <v>208</v>
      </c>
      <c r="B138" s="833" t="s">
        <v>37</v>
      </c>
      <c r="C138" s="88"/>
      <c r="D138" s="86">
        <v>6</v>
      </c>
      <c r="E138" s="86"/>
      <c r="F138" s="99"/>
      <c r="G138" s="84">
        <f>H138/30</f>
        <v>2</v>
      </c>
      <c r="H138" s="88">
        <v>60</v>
      </c>
      <c r="I138" s="86">
        <f>J138+L138+K138</f>
        <v>24</v>
      </c>
      <c r="J138" s="86">
        <v>16</v>
      </c>
      <c r="K138" s="86">
        <v>8</v>
      </c>
      <c r="L138" s="86"/>
      <c r="M138" s="89">
        <f>H138-I138</f>
        <v>36</v>
      </c>
      <c r="N138" s="788"/>
      <c r="O138" s="97"/>
      <c r="P138" s="789"/>
      <c r="Q138" s="828"/>
      <c r="R138" s="97"/>
      <c r="S138" s="794">
        <v>3</v>
      </c>
      <c r="T138" s="45">
        <v>2</v>
      </c>
    </row>
    <row r="139" spans="1:19" s="1396" customFormat="1" ht="21" customHeight="1">
      <c r="A139" s="1469" t="s">
        <v>204</v>
      </c>
      <c r="B139" s="1470" t="s">
        <v>310</v>
      </c>
      <c r="C139" s="1471"/>
      <c r="D139" s="1472"/>
      <c r="E139" s="1472"/>
      <c r="F139" s="1473"/>
      <c r="G139" s="1474">
        <f>G140+G142+G148</f>
        <v>16</v>
      </c>
      <c r="H139" s="1475">
        <f>G139*30</f>
        <v>480</v>
      </c>
      <c r="I139" s="1472"/>
      <c r="J139" s="1472"/>
      <c r="K139" s="1472"/>
      <c r="L139" s="1472"/>
      <c r="M139" s="1473"/>
      <c r="N139" s="1476"/>
      <c r="O139" s="1472"/>
      <c r="P139" s="1477"/>
      <c r="Q139" s="1471"/>
      <c r="R139" s="1472"/>
      <c r="S139" s="1477"/>
    </row>
    <row r="140" spans="1:19" s="45" customFormat="1" ht="21" customHeight="1">
      <c r="A140" s="843" t="s">
        <v>209</v>
      </c>
      <c r="B140" s="848" t="s">
        <v>311</v>
      </c>
      <c r="C140" s="826"/>
      <c r="D140" s="807"/>
      <c r="E140" s="807"/>
      <c r="F140" s="823"/>
      <c r="G140" s="1575">
        <v>4</v>
      </c>
      <c r="H140" s="47">
        <f aca="true" t="shared" si="9" ref="H140:H147">G140*30</f>
        <v>120</v>
      </c>
      <c r="I140" s="807"/>
      <c r="J140" s="807"/>
      <c r="K140" s="807"/>
      <c r="L140" s="807"/>
      <c r="M140" s="823"/>
      <c r="N140" s="829"/>
      <c r="O140" s="807"/>
      <c r="P140" s="808"/>
      <c r="Q140" s="826"/>
      <c r="R140" s="807"/>
      <c r="S140" s="808"/>
    </row>
    <row r="141" spans="1:19" s="45" customFormat="1" ht="21" customHeight="1">
      <c r="A141" s="806"/>
      <c r="B141" s="785" t="s">
        <v>36</v>
      </c>
      <c r="C141" s="826"/>
      <c r="D141" s="807"/>
      <c r="E141" s="807"/>
      <c r="F141" s="823"/>
      <c r="G141" s="1578">
        <v>4</v>
      </c>
      <c r="H141" s="47">
        <f t="shared" si="9"/>
        <v>120</v>
      </c>
      <c r="I141" s="807"/>
      <c r="J141" s="807"/>
      <c r="K141" s="807"/>
      <c r="L141" s="807"/>
      <c r="M141" s="823"/>
      <c r="N141" s="829"/>
      <c r="O141" s="807"/>
      <c r="P141" s="808"/>
      <c r="Q141" s="826"/>
      <c r="R141" s="807"/>
      <c r="S141" s="808"/>
    </row>
    <row r="142" spans="1:19" s="45" customFormat="1" ht="38.25" customHeight="1">
      <c r="A142" s="843" t="s">
        <v>324</v>
      </c>
      <c r="B142" s="1579" t="s">
        <v>32</v>
      </c>
      <c r="C142" s="1371"/>
      <c r="D142" s="1372"/>
      <c r="E142" s="1372"/>
      <c r="F142" s="1373"/>
      <c r="G142" s="1580">
        <f>G144+G143+G145</f>
        <v>7</v>
      </c>
      <c r="H142" s="1375">
        <f t="shared" si="9"/>
        <v>210</v>
      </c>
      <c r="I142" s="1372"/>
      <c r="J142" s="1372"/>
      <c r="K142" s="1372"/>
      <c r="L142" s="1372"/>
      <c r="M142" s="1373"/>
      <c r="N142" s="829"/>
      <c r="O142" s="807"/>
      <c r="P142" s="808"/>
      <c r="Q142" s="826"/>
      <c r="R142" s="807"/>
      <c r="S142" s="808"/>
    </row>
    <row r="143" spans="1:19" s="45" customFormat="1" ht="19.5" customHeight="1">
      <c r="A143" s="843"/>
      <c r="B143" s="1581" t="s">
        <v>36</v>
      </c>
      <c r="C143" s="1371"/>
      <c r="D143" s="1372"/>
      <c r="E143" s="1372"/>
      <c r="F143" s="1373"/>
      <c r="G143" s="1582">
        <v>1</v>
      </c>
      <c r="H143" s="1375">
        <f t="shared" si="9"/>
        <v>30</v>
      </c>
      <c r="I143" s="1372"/>
      <c r="J143" s="1372"/>
      <c r="K143" s="1372"/>
      <c r="L143" s="1372"/>
      <c r="M143" s="1373"/>
      <c r="N143" s="829"/>
      <c r="O143" s="807"/>
      <c r="P143" s="808"/>
      <c r="Q143" s="826"/>
      <c r="R143" s="807"/>
      <c r="S143" s="808"/>
    </row>
    <row r="144" spans="1:20" s="45" customFormat="1" ht="21" customHeight="1">
      <c r="A144" s="843" t="s">
        <v>325</v>
      </c>
      <c r="B144" s="1583" t="s">
        <v>37</v>
      </c>
      <c r="C144" s="1584">
        <v>5</v>
      </c>
      <c r="D144" s="1585"/>
      <c r="E144" s="1585"/>
      <c r="F144" s="1586"/>
      <c r="G144" s="1587">
        <v>5</v>
      </c>
      <c r="H144" s="1375">
        <f t="shared" si="9"/>
        <v>150</v>
      </c>
      <c r="I144" s="1585">
        <f>J144+L144+K144</f>
        <v>63</v>
      </c>
      <c r="J144" s="1585">
        <v>36</v>
      </c>
      <c r="K144" s="1585">
        <v>9</v>
      </c>
      <c r="L144" s="1585">
        <v>18</v>
      </c>
      <c r="M144" s="1588">
        <f>H144-I144</f>
        <v>87</v>
      </c>
      <c r="N144" s="87"/>
      <c r="O144" s="29"/>
      <c r="P144" s="704"/>
      <c r="Q144" s="54"/>
      <c r="R144" s="29">
        <v>7</v>
      </c>
      <c r="S144" s="796"/>
      <c r="T144" s="45">
        <v>2</v>
      </c>
    </row>
    <row r="145" spans="1:19" s="45" customFormat="1" ht="39" customHeight="1">
      <c r="A145" s="806"/>
      <c r="B145" s="1579" t="s">
        <v>312</v>
      </c>
      <c r="C145" s="1371"/>
      <c r="D145" s="1372"/>
      <c r="E145" s="1372"/>
      <c r="F145" s="1373"/>
      <c r="G145" s="1580">
        <v>1</v>
      </c>
      <c r="H145" s="1375">
        <f t="shared" si="9"/>
        <v>30</v>
      </c>
      <c r="I145" s="1372"/>
      <c r="J145" s="1372"/>
      <c r="K145" s="1372"/>
      <c r="L145" s="1372"/>
      <c r="M145" s="1373"/>
      <c r="N145" s="829"/>
      <c r="O145" s="807"/>
      <c r="P145" s="808"/>
      <c r="Q145" s="826"/>
      <c r="R145" s="807"/>
      <c r="S145" s="808"/>
    </row>
    <row r="146" spans="1:19" s="45" customFormat="1" ht="21.75" customHeight="1">
      <c r="A146" s="806"/>
      <c r="B146" s="785" t="s">
        <v>36</v>
      </c>
      <c r="C146" s="826"/>
      <c r="D146" s="807"/>
      <c r="E146" s="807"/>
      <c r="F146" s="823"/>
      <c r="G146" s="85">
        <v>0.5</v>
      </c>
      <c r="H146" s="47">
        <f t="shared" si="9"/>
        <v>15</v>
      </c>
      <c r="I146" s="807"/>
      <c r="J146" s="807"/>
      <c r="K146" s="807"/>
      <c r="L146" s="807"/>
      <c r="M146" s="823"/>
      <c r="N146" s="829"/>
      <c r="O146" s="807"/>
      <c r="P146" s="808"/>
      <c r="Q146" s="826"/>
      <c r="R146" s="807"/>
      <c r="S146" s="808"/>
    </row>
    <row r="147" spans="1:20" s="45" customFormat="1" ht="21" customHeight="1">
      <c r="A147" s="843" t="s">
        <v>326</v>
      </c>
      <c r="B147" s="833" t="s">
        <v>37</v>
      </c>
      <c r="C147" s="88"/>
      <c r="D147" s="86"/>
      <c r="E147" s="86"/>
      <c r="F147" s="819">
        <v>6</v>
      </c>
      <c r="G147" s="84">
        <v>0.5</v>
      </c>
      <c r="H147" s="1380">
        <f t="shared" si="9"/>
        <v>15</v>
      </c>
      <c r="I147" s="86">
        <f>J147+L147+K147</f>
        <v>8</v>
      </c>
      <c r="J147" s="86"/>
      <c r="K147" s="86"/>
      <c r="L147" s="86">
        <v>8</v>
      </c>
      <c r="M147" s="89">
        <f>H147-I147</f>
        <v>7</v>
      </c>
      <c r="N147" s="87"/>
      <c r="O147" s="29"/>
      <c r="P147" s="704"/>
      <c r="Q147" s="54"/>
      <c r="R147" s="29"/>
      <c r="S147" s="704">
        <v>1</v>
      </c>
      <c r="T147" s="45">
        <v>2</v>
      </c>
    </row>
    <row r="148" spans="1:19" s="45" customFormat="1" ht="34.5" customHeight="1">
      <c r="A148" s="843" t="s">
        <v>327</v>
      </c>
      <c r="B148" s="849" t="s">
        <v>313</v>
      </c>
      <c r="C148" s="88"/>
      <c r="D148" s="86"/>
      <c r="E148" s="86"/>
      <c r="F148" s="819"/>
      <c r="G148" s="84">
        <v>5</v>
      </c>
      <c r="H148" s="54">
        <f>G148*30</f>
        <v>150</v>
      </c>
      <c r="I148" s="86"/>
      <c r="J148" s="86"/>
      <c r="K148" s="86"/>
      <c r="L148" s="86"/>
      <c r="M148" s="89"/>
      <c r="N148" s="87"/>
      <c r="O148" s="29"/>
      <c r="P148" s="704"/>
      <c r="Q148" s="54"/>
      <c r="R148" s="29"/>
      <c r="S148" s="704"/>
    </row>
    <row r="149" spans="1:19" s="45" customFormat="1" ht="19.5" customHeight="1">
      <c r="A149" s="843"/>
      <c r="B149" s="785" t="s">
        <v>36</v>
      </c>
      <c r="C149" s="88"/>
      <c r="D149" s="86"/>
      <c r="E149" s="86"/>
      <c r="F149" s="819"/>
      <c r="G149" s="85">
        <v>1.5</v>
      </c>
      <c r="H149" s="54">
        <f>G149*30</f>
        <v>45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20" s="45" customFormat="1" ht="24.75" customHeight="1">
      <c r="A150" s="843" t="s">
        <v>328</v>
      </c>
      <c r="B150" s="833" t="s">
        <v>37</v>
      </c>
      <c r="C150" s="88">
        <v>6</v>
      </c>
      <c r="D150" s="29"/>
      <c r="E150" s="29"/>
      <c r="F150" s="832"/>
      <c r="G150" s="84">
        <f>H150/30</f>
        <v>3.5</v>
      </c>
      <c r="H150" s="88">
        <v>105</v>
      </c>
      <c r="I150" s="86">
        <f>J150+L150+K150</f>
        <v>48</v>
      </c>
      <c r="J150" s="844">
        <v>32</v>
      </c>
      <c r="K150" s="86"/>
      <c r="L150" s="86">
        <v>16</v>
      </c>
      <c r="M150" s="89">
        <f>H150-I150</f>
        <v>57</v>
      </c>
      <c r="N150" s="63"/>
      <c r="O150" s="29"/>
      <c r="P150" s="704"/>
      <c r="Q150" s="54"/>
      <c r="R150" s="29"/>
      <c r="S150" s="704">
        <v>6</v>
      </c>
      <c r="T150" s="45">
        <v>2</v>
      </c>
    </row>
    <row r="151" spans="1:19" s="45" customFormat="1" ht="21" customHeight="1">
      <c r="A151" s="843" t="s">
        <v>205</v>
      </c>
      <c r="B151" s="834" t="s">
        <v>314</v>
      </c>
      <c r="C151" s="88"/>
      <c r="D151" s="86"/>
      <c r="E151" s="86"/>
      <c r="F151" s="819"/>
      <c r="G151" s="1590">
        <f>SUM(G155+G152)</f>
        <v>12</v>
      </c>
      <c r="H151" s="1382">
        <f>SUM(H155+H152)</f>
        <v>360</v>
      </c>
      <c r="I151" s="840"/>
      <c r="J151" s="86"/>
      <c r="K151" s="86"/>
      <c r="L151" s="86"/>
      <c r="M151" s="89"/>
      <c r="N151" s="87"/>
      <c r="O151" s="29"/>
      <c r="P151" s="704"/>
      <c r="Q151" s="54"/>
      <c r="R151" s="29"/>
      <c r="S151" s="704"/>
    </row>
    <row r="152" spans="1:19" s="45" customFormat="1" ht="21" customHeight="1">
      <c r="A152" s="843" t="s">
        <v>329</v>
      </c>
      <c r="B152" s="848" t="s">
        <v>30</v>
      </c>
      <c r="C152" s="88"/>
      <c r="D152" s="86"/>
      <c r="E152" s="86"/>
      <c r="F152" s="819"/>
      <c r="G152" s="1575">
        <v>6</v>
      </c>
      <c r="H152" s="1589">
        <f aca="true" t="shared" si="10" ref="H152:H157">G152*30</f>
        <v>180</v>
      </c>
      <c r="I152" s="86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>
      <c r="A153" s="806"/>
      <c r="B153" s="836" t="s">
        <v>36</v>
      </c>
      <c r="C153" s="53"/>
      <c r="D153" s="23"/>
      <c r="E153" s="23"/>
      <c r="F153" s="832"/>
      <c r="G153" s="1575">
        <v>2</v>
      </c>
      <c r="H153" s="1589">
        <f t="shared" si="10"/>
        <v>60</v>
      </c>
      <c r="I153" s="23"/>
      <c r="J153" s="26"/>
      <c r="K153" s="23"/>
      <c r="L153" s="23"/>
      <c r="M153" s="59"/>
      <c r="N153" s="62"/>
      <c r="O153" s="23"/>
      <c r="P153" s="791"/>
      <c r="Q153" s="53"/>
      <c r="R153" s="23"/>
      <c r="S153" s="704"/>
    </row>
    <row r="154" spans="1:20" s="45" customFormat="1" ht="21" customHeight="1">
      <c r="A154" s="843" t="s">
        <v>332</v>
      </c>
      <c r="B154" s="833" t="s">
        <v>37</v>
      </c>
      <c r="C154" s="88">
        <v>3</v>
      </c>
      <c r="D154" s="86"/>
      <c r="E154" s="86"/>
      <c r="F154" s="99"/>
      <c r="G154" s="1576">
        <v>4</v>
      </c>
      <c r="H154" s="1589">
        <f t="shared" si="10"/>
        <v>120</v>
      </c>
      <c r="I154" s="86">
        <f>J154+L154+K154</f>
        <v>54</v>
      </c>
      <c r="J154" s="86">
        <v>36</v>
      </c>
      <c r="K154" s="86">
        <v>9</v>
      </c>
      <c r="L154" s="86">
        <v>9</v>
      </c>
      <c r="M154" s="89">
        <f>H154-I154</f>
        <v>66</v>
      </c>
      <c r="N154" s="87"/>
      <c r="O154" s="29"/>
      <c r="P154" s="704">
        <v>6</v>
      </c>
      <c r="Q154" s="54"/>
      <c r="R154" s="29"/>
      <c r="S154" s="704"/>
      <c r="T154" s="45">
        <v>1</v>
      </c>
    </row>
    <row r="155" spans="1:19" s="45" customFormat="1" ht="33" customHeight="1">
      <c r="A155" s="843" t="s">
        <v>330</v>
      </c>
      <c r="B155" s="848" t="s">
        <v>31</v>
      </c>
      <c r="C155" s="88"/>
      <c r="D155" s="86"/>
      <c r="E155" s="86"/>
      <c r="F155" s="819"/>
      <c r="G155" s="1575">
        <v>6</v>
      </c>
      <c r="H155" s="1589">
        <f t="shared" si="10"/>
        <v>180</v>
      </c>
      <c r="I155" s="86"/>
      <c r="J155" s="86"/>
      <c r="K155" s="86"/>
      <c r="L155" s="86"/>
      <c r="M155" s="89"/>
      <c r="N155" s="87"/>
      <c r="O155" s="29"/>
      <c r="P155" s="704"/>
      <c r="Q155" s="54"/>
      <c r="R155" s="29"/>
      <c r="S155" s="704"/>
    </row>
    <row r="156" spans="1:19" s="45" customFormat="1" ht="21" customHeight="1">
      <c r="A156" s="806"/>
      <c r="B156" s="836" t="s">
        <v>36</v>
      </c>
      <c r="C156" s="88"/>
      <c r="D156" s="86"/>
      <c r="E156" s="86"/>
      <c r="F156" s="99"/>
      <c r="G156" s="1575">
        <v>2.5</v>
      </c>
      <c r="H156" s="1589">
        <f t="shared" si="10"/>
        <v>75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20" s="45" customFormat="1" ht="21" customHeight="1">
      <c r="A157" s="843" t="s">
        <v>331</v>
      </c>
      <c r="B157" s="833" t="s">
        <v>37</v>
      </c>
      <c r="C157" s="88">
        <v>4</v>
      </c>
      <c r="D157" s="86"/>
      <c r="E157" s="86"/>
      <c r="F157" s="99"/>
      <c r="G157" s="1576">
        <v>3.5</v>
      </c>
      <c r="H157" s="1589">
        <f t="shared" si="10"/>
        <v>105</v>
      </c>
      <c r="I157" s="86">
        <v>45</v>
      </c>
      <c r="J157" s="86">
        <v>30</v>
      </c>
      <c r="K157" s="86"/>
      <c r="L157" s="86">
        <v>15</v>
      </c>
      <c r="M157" s="89">
        <f>H157-I157</f>
        <v>60</v>
      </c>
      <c r="N157" s="87"/>
      <c r="O157" s="29"/>
      <c r="P157" s="704"/>
      <c r="Q157" s="54">
        <v>3</v>
      </c>
      <c r="R157" s="29"/>
      <c r="S157" s="704"/>
      <c r="T157" s="45">
        <v>2</v>
      </c>
    </row>
    <row r="158" spans="1:19" s="45" customFormat="1" ht="38.25" customHeight="1">
      <c r="A158" s="843" t="s">
        <v>206</v>
      </c>
      <c r="B158" s="834" t="s">
        <v>315</v>
      </c>
      <c r="C158" s="88"/>
      <c r="D158" s="86"/>
      <c r="E158" s="86"/>
      <c r="F158" s="99"/>
      <c r="G158" s="1345">
        <f>SUM(G162+G159)</f>
        <v>12</v>
      </c>
      <c r="H158" s="839">
        <f>SUM(H162+H159)</f>
        <v>360</v>
      </c>
      <c r="I158" s="840"/>
      <c r="J158" s="86"/>
      <c r="K158" s="86"/>
      <c r="L158" s="86"/>
      <c r="M158" s="89"/>
      <c r="N158" s="87"/>
      <c r="O158" s="29"/>
      <c r="P158" s="704"/>
      <c r="Q158" s="54"/>
      <c r="R158" s="29"/>
      <c r="S158" s="704"/>
    </row>
    <row r="159" spans="1:19" s="45" customFormat="1" ht="21" customHeight="1">
      <c r="A159" s="843" t="s">
        <v>333</v>
      </c>
      <c r="B159" s="848" t="s">
        <v>50</v>
      </c>
      <c r="C159" s="88"/>
      <c r="D159" s="86"/>
      <c r="E159" s="86"/>
      <c r="F159" s="99"/>
      <c r="G159" s="1576">
        <v>6</v>
      </c>
      <c r="H159" s="88">
        <f aca="true" t="shared" si="11" ref="H159:H166">G159*30</f>
        <v>180</v>
      </c>
      <c r="I159" s="86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>
      <c r="A160" s="806"/>
      <c r="B160" s="836" t="s">
        <v>36</v>
      </c>
      <c r="C160" s="53"/>
      <c r="D160" s="23"/>
      <c r="E160" s="23"/>
      <c r="F160" s="832"/>
      <c r="G160" s="1575">
        <v>2</v>
      </c>
      <c r="H160" s="88">
        <f t="shared" si="11"/>
        <v>60</v>
      </c>
      <c r="I160" s="23"/>
      <c r="J160" s="26"/>
      <c r="K160" s="23"/>
      <c r="L160" s="23"/>
      <c r="M160" s="59"/>
      <c r="N160" s="62"/>
      <c r="O160" s="23"/>
      <c r="P160" s="791"/>
      <c r="Q160" s="53"/>
      <c r="R160" s="23"/>
      <c r="S160" s="791"/>
    </row>
    <row r="161" spans="1:20" s="45" customFormat="1" ht="21" customHeight="1">
      <c r="A161" s="843" t="s">
        <v>335</v>
      </c>
      <c r="B161" s="833" t="s">
        <v>37</v>
      </c>
      <c r="C161" s="88">
        <v>4</v>
      </c>
      <c r="D161" s="86"/>
      <c r="E161" s="86"/>
      <c r="F161" s="99"/>
      <c r="G161" s="1576">
        <v>4</v>
      </c>
      <c r="H161" s="88">
        <f t="shared" si="11"/>
        <v>120</v>
      </c>
      <c r="I161" s="86">
        <f>J161+L161+K161</f>
        <v>45</v>
      </c>
      <c r="J161" s="86">
        <v>30</v>
      </c>
      <c r="K161" s="86">
        <v>15</v>
      </c>
      <c r="L161" s="86"/>
      <c r="M161" s="89">
        <f>H161-I161</f>
        <v>75</v>
      </c>
      <c r="N161" s="87"/>
      <c r="O161" s="29"/>
      <c r="P161" s="704"/>
      <c r="Q161" s="54">
        <v>3</v>
      </c>
      <c r="R161" s="29"/>
      <c r="S161" s="704"/>
      <c r="T161" s="45">
        <v>2</v>
      </c>
    </row>
    <row r="162" spans="1:19" s="45" customFormat="1" ht="21" customHeight="1">
      <c r="A162" s="843" t="s">
        <v>334</v>
      </c>
      <c r="B162" s="850" t="s">
        <v>33</v>
      </c>
      <c r="C162" s="54"/>
      <c r="D162" s="29"/>
      <c r="E162" s="29"/>
      <c r="F162" s="832"/>
      <c r="G162" s="1576">
        <v>6</v>
      </c>
      <c r="H162" s="88">
        <f t="shared" si="11"/>
        <v>180</v>
      </c>
      <c r="I162" s="44"/>
      <c r="J162" s="30"/>
      <c r="K162" s="29"/>
      <c r="L162" s="29"/>
      <c r="M162" s="61"/>
      <c r="N162" s="63"/>
      <c r="O162" s="29"/>
      <c r="P162" s="704"/>
      <c r="Q162" s="54"/>
      <c r="R162" s="29"/>
      <c r="S162" s="704"/>
    </row>
    <row r="163" spans="1:19" s="45" customFormat="1" ht="21" customHeight="1">
      <c r="A163" s="806"/>
      <c r="B163" s="836" t="s">
        <v>36</v>
      </c>
      <c r="C163" s="54"/>
      <c r="D163" s="29"/>
      <c r="E163" s="29"/>
      <c r="F163" s="832"/>
      <c r="G163" s="1575">
        <v>2.5</v>
      </c>
      <c r="H163" s="90">
        <f t="shared" si="11"/>
        <v>75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>
      <c r="A164" s="843" t="s">
        <v>336</v>
      </c>
      <c r="B164" s="833" t="s">
        <v>37</v>
      </c>
      <c r="C164" s="88"/>
      <c r="D164" s="86"/>
      <c r="E164" s="86"/>
      <c r="F164" s="99"/>
      <c r="G164" s="1576">
        <v>3.5</v>
      </c>
      <c r="H164" s="90">
        <f t="shared" si="11"/>
        <v>105</v>
      </c>
      <c r="I164" s="86">
        <f>J164+L164+K164</f>
        <v>43</v>
      </c>
      <c r="J164" s="86">
        <v>26</v>
      </c>
      <c r="K164" s="86"/>
      <c r="L164" s="86">
        <v>17</v>
      </c>
      <c r="M164" s="89">
        <f>H164-I164</f>
        <v>62</v>
      </c>
      <c r="N164" s="87"/>
      <c r="O164" s="29"/>
      <c r="P164" s="704"/>
      <c r="Q164" s="54"/>
      <c r="R164" s="29"/>
      <c r="S164" s="704"/>
    </row>
    <row r="165" spans="1:20" s="45" customFormat="1" ht="21" customHeight="1">
      <c r="A165" s="806"/>
      <c r="B165" s="833" t="s">
        <v>37</v>
      </c>
      <c r="C165" s="88"/>
      <c r="D165" s="86"/>
      <c r="E165" s="86"/>
      <c r="F165" s="99"/>
      <c r="G165" s="1576">
        <v>2</v>
      </c>
      <c r="H165" s="90">
        <f t="shared" si="11"/>
        <v>60</v>
      </c>
      <c r="I165" s="86">
        <f>J165+L165+K165</f>
        <v>27</v>
      </c>
      <c r="J165" s="86">
        <v>18</v>
      </c>
      <c r="K165" s="86"/>
      <c r="L165" s="86">
        <v>9</v>
      </c>
      <c r="M165" s="89">
        <f>H165-I165</f>
        <v>33</v>
      </c>
      <c r="N165" s="87"/>
      <c r="O165" s="29"/>
      <c r="P165" s="704"/>
      <c r="Q165" s="54"/>
      <c r="R165" s="29">
        <v>3</v>
      </c>
      <c r="S165" s="704"/>
      <c r="T165" s="45">
        <v>2</v>
      </c>
    </row>
    <row r="166" spans="1:20" s="45" customFormat="1" ht="21" customHeight="1">
      <c r="A166" s="806"/>
      <c r="B166" s="833" t="s">
        <v>37</v>
      </c>
      <c r="C166" s="88"/>
      <c r="D166" s="86">
        <v>6</v>
      </c>
      <c r="E166" s="86"/>
      <c r="F166" s="99"/>
      <c r="G166" s="1576">
        <v>1.5</v>
      </c>
      <c r="H166" s="90">
        <f t="shared" si="11"/>
        <v>45</v>
      </c>
      <c r="I166" s="86">
        <f>J166+L166+K166</f>
        <v>16</v>
      </c>
      <c r="J166" s="86">
        <v>8</v>
      </c>
      <c r="K166" s="86"/>
      <c r="L166" s="86">
        <v>8</v>
      </c>
      <c r="M166" s="89">
        <f>H166-I166</f>
        <v>29</v>
      </c>
      <c r="N166" s="87"/>
      <c r="O166" s="29"/>
      <c r="P166" s="704"/>
      <c r="Q166" s="54"/>
      <c r="R166" s="29"/>
      <c r="S166" s="704">
        <v>2</v>
      </c>
      <c r="T166" s="45">
        <v>2</v>
      </c>
    </row>
    <row r="167" spans="1:19" s="45" customFormat="1" ht="21" customHeight="1" thickBot="1">
      <c r="A167" s="820"/>
      <c r="B167" s="299"/>
      <c r="C167" s="300"/>
      <c r="D167" s="91"/>
      <c r="E167" s="91"/>
      <c r="F167" s="98"/>
      <c r="G167" s="242"/>
      <c r="H167" s="301"/>
      <c r="I167" s="91"/>
      <c r="J167" s="91"/>
      <c r="K167" s="91"/>
      <c r="L167" s="91"/>
      <c r="M167" s="302"/>
      <c r="N167" s="830"/>
      <c r="O167" s="157"/>
      <c r="P167" s="831"/>
      <c r="Q167" s="58"/>
      <c r="R167" s="55"/>
      <c r="S167" s="821"/>
    </row>
    <row r="168" spans="1:19" s="45" customFormat="1" ht="21" customHeight="1" thickBot="1">
      <c r="A168" s="2979" t="s">
        <v>316</v>
      </c>
      <c r="B168" s="2980"/>
      <c r="C168" s="2980"/>
      <c r="D168" s="2980"/>
      <c r="E168" s="2980"/>
      <c r="F168" s="2980"/>
      <c r="G168" s="2980"/>
      <c r="H168" s="2980"/>
      <c r="I168" s="2980"/>
      <c r="J168" s="2980"/>
      <c r="K168" s="2980"/>
      <c r="L168" s="2980"/>
      <c r="M168" s="2980"/>
      <c r="N168" s="2980"/>
      <c r="O168" s="2980"/>
      <c r="P168" s="2980"/>
      <c r="Q168" s="2980"/>
      <c r="R168" s="2980"/>
      <c r="S168" s="2981"/>
    </row>
    <row r="169" spans="1:19" s="45" customFormat="1" ht="39" customHeight="1">
      <c r="A169" s="843" t="s">
        <v>203</v>
      </c>
      <c r="B169" s="1121" t="s">
        <v>443</v>
      </c>
      <c r="C169" s="1122"/>
      <c r="D169" s="1123"/>
      <c r="E169" s="1123"/>
      <c r="F169" s="1124"/>
      <c r="G169" s="1125">
        <f>H169/30</f>
        <v>4</v>
      </c>
      <c r="H169" s="418">
        <v>120</v>
      </c>
      <c r="I169" s="91"/>
      <c r="J169" s="91"/>
      <c r="K169" s="91"/>
      <c r="L169" s="91"/>
      <c r="M169" s="302"/>
      <c r="N169" s="300"/>
      <c r="O169" s="55"/>
      <c r="P169" s="821"/>
      <c r="Q169" s="68"/>
      <c r="R169" s="55"/>
      <c r="S169" s="821"/>
    </row>
    <row r="170" spans="1:19" s="45" customFormat="1" ht="21" customHeight="1">
      <c r="A170" s="820"/>
      <c r="B170" s="41" t="s">
        <v>36</v>
      </c>
      <c r="C170" s="87"/>
      <c r="D170" s="86"/>
      <c r="E170" s="86"/>
      <c r="F170" s="67"/>
      <c r="G170" s="83">
        <f>H170/30</f>
        <v>1</v>
      </c>
      <c r="H170" s="90">
        <v>30</v>
      </c>
      <c r="I170" s="86"/>
      <c r="J170" s="86"/>
      <c r="K170" s="86"/>
      <c r="L170" s="86"/>
      <c r="M170" s="89"/>
      <c r="N170" s="788"/>
      <c r="O170" s="46"/>
      <c r="P170" s="790"/>
      <c r="Q170" s="402"/>
      <c r="R170" s="46"/>
      <c r="S170" s="790"/>
    </row>
    <row r="171" spans="1:19" s="45" customFormat="1" ht="21" customHeight="1">
      <c r="A171" s="843" t="s">
        <v>208</v>
      </c>
      <c r="B171" s="146" t="s">
        <v>37</v>
      </c>
      <c r="C171" s="87"/>
      <c r="D171" s="86">
        <v>4</v>
      </c>
      <c r="E171" s="86"/>
      <c r="F171" s="67"/>
      <c r="G171" s="84">
        <f>H171/30</f>
        <v>3</v>
      </c>
      <c r="H171" s="88">
        <v>90</v>
      </c>
      <c r="I171" s="86">
        <f>J171+L171+K171</f>
        <v>60</v>
      </c>
      <c r="J171" s="86">
        <v>30</v>
      </c>
      <c r="K171" s="86">
        <v>30</v>
      </c>
      <c r="L171" s="86"/>
      <c r="M171" s="89">
        <f>H171-I171</f>
        <v>30</v>
      </c>
      <c r="N171" s="788"/>
      <c r="O171" s="46"/>
      <c r="P171" s="790"/>
      <c r="Q171" s="402">
        <v>4</v>
      </c>
      <c r="R171" s="46"/>
      <c r="S171" s="790"/>
    </row>
    <row r="172" spans="1:19" s="45" customFormat="1" ht="33" customHeight="1">
      <c r="A172" s="843" t="s">
        <v>202</v>
      </c>
      <c r="B172" s="851" t="s">
        <v>317</v>
      </c>
      <c r="C172" s="300"/>
      <c r="D172" s="91"/>
      <c r="E172" s="91"/>
      <c r="F172" s="168"/>
      <c r="G172" s="83"/>
      <c r="H172" s="822"/>
      <c r="I172" s="91"/>
      <c r="J172" s="91"/>
      <c r="K172" s="91"/>
      <c r="L172" s="91"/>
      <c r="M172" s="302"/>
      <c r="N172" s="300"/>
      <c r="O172" s="55"/>
      <c r="P172" s="821"/>
      <c r="Q172" s="68"/>
      <c r="R172" s="55"/>
      <c r="S172" s="821"/>
    </row>
    <row r="173" spans="1:19" s="45" customFormat="1" ht="24.75" customHeight="1" hidden="1">
      <c r="A173" s="820"/>
      <c r="B173" s="41" t="s">
        <v>36</v>
      </c>
      <c r="C173" s="300"/>
      <c r="D173" s="91"/>
      <c r="E173" s="91"/>
      <c r="F173" s="168"/>
      <c r="G173" s="83"/>
      <c r="H173" s="822"/>
      <c r="I173" s="91"/>
      <c r="J173" s="91"/>
      <c r="K173" s="91"/>
      <c r="L173" s="91"/>
      <c r="M173" s="302"/>
      <c r="N173" s="300"/>
      <c r="O173" s="55"/>
      <c r="P173" s="821"/>
      <c r="Q173" s="68"/>
      <c r="R173" s="55"/>
      <c r="S173" s="821"/>
    </row>
    <row r="174" spans="1:19" s="45" customFormat="1" ht="33.75" customHeight="1">
      <c r="A174" s="843" t="s">
        <v>323</v>
      </c>
      <c r="B174" s="852" t="s">
        <v>337</v>
      </c>
      <c r="C174" s="87"/>
      <c r="D174" s="86">
        <v>5</v>
      </c>
      <c r="E174" s="86"/>
      <c r="F174" s="67"/>
      <c r="G174" s="1591">
        <v>4</v>
      </c>
      <c r="H174" s="88">
        <f>G174*30</f>
        <v>120</v>
      </c>
      <c r="I174" s="86">
        <f>J174+L174+K174</f>
        <v>36</v>
      </c>
      <c r="J174" s="86">
        <v>18</v>
      </c>
      <c r="K174" s="86">
        <v>9</v>
      </c>
      <c r="L174" s="86">
        <v>9</v>
      </c>
      <c r="M174" s="89">
        <f>H174-I174</f>
        <v>84</v>
      </c>
      <c r="N174" s="87"/>
      <c r="O174" s="148"/>
      <c r="P174" s="401"/>
      <c r="Q174" s="795"/>
      <c r="R174" s="148">
        <v>4</v>
      </c>
      <c r="S174" s="401"/>
    </row>
    <row r="175" spans="1:19" s="45" customFormat="1" ht="33" customHeight="1" thickBot="1">
      <c r="A175" s="843" t="s">
        <v>445</v>
      </c>
      <c r="B175" s="853" t="s">
        <v>320</v>
      </c>
      <c r="C175" s="87"/>
      <c r="D175" s="86">
        <v>5</v>
      </c>
      <c r="E175" s="86"/>
      <c r="F175" s="67"/>
      <c r="G175" s="1591">
        <v>5</v>
      </c>
      <c r="H175" s="88">
        <f>G175*30</f>
        <v>150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114</v>
      </c>
      <c r="N175" s="87"/>
      <c r="O175" s="46"/>
      <c r="P175" s="790"/>
      <c r="Q175" s="402"/>
      <c r="R175" s="46">
        <v>4</v>
      </c>
      <c r="S175" s="790"/>
    </row>
    <row r="176" spans="1:19" s="45" customFormat="1" ht="17.25" customHeight="1" thickBot="1">
      <c r="A176" s="2979" t="s">
        <v>318</v>
      </c>
      <c r="B176" s="2980"/>
      <c r="C176" s="2980"/>
      <c r="D176" s="2980"/>
      <c r="E176" s="2980"/>
      <c r="F176" s="2980"/>
      <c r="G176" s="2980"/>
      <c r="H176" s="2980"/>
      <c r="I176" s="2980"/>
      <c r="J176" s="2980"/>
      <c r="K176" s="2980"/>
      <c r="L176" s="2980"/>
      <c r="M176" s="2980"/>
      <c r="N176" s="2980"/>
      <c r="O176" s="2980"/>
      <c r="P176" s="2980"/>
      <c r="Q176" s="2980"/>
      <c r="R176" s="2980"/>
      <c r="S176" s="2981"/>
    </row>
    <row r="177" spans="1:19" s="45" customFormat="1" ht="21" customHeight="1">
      <c r="A177" s="843" t="s">
        <v>207</v>
      </c>
      <c r="B177" s="854" t="s">
        <v>319</v>
      </c>
      <c r="C177" s="300"/>
      <c r="D177" s="91"/>
      <c r="E177" s="91"/>
      <c r="F177" s="168"/>
      <c r="G177" s="1575">
        <v>13</v>
      </c>
      <c r="H177" s="822">
        <f>G177*30</f>
        <v>390</v>
      </c>
      <c r="I177" s="91"/>
      <c r="J177" s="91"/>
      <c r="K177" s="91"/>
      <c r="L177" s="91"/>
      <c r="M177" s="302"/>
      <c r="N177" s="300"/>
      <c r="O177" s="55"/>
      <c r="P177" s="821"/>
      <c r="Q177" s="68"/>
      <c r="R177" s="55"/>
      <c r="S177" s="821"/>
    </row>
    <row r="178" spans="1:19" s="45" customFormat="1" ht="21" customHeight="1">
      <c r="A178" s="820"/>
      <c r="B178" s="41" t="s">
        <v>36</v>
      </c>
      <c r="C178" s="300"/>
      <c r="D178" s="91"/>
      <c r="E178" s="91"/>
      <c r="F178" s="168"/>
      <c r="G178" s="83">
        <v>4</v>
      </c>
      <c r="H178" s="822">
        <f>G178*30</f>
        <v>120</v>
      </c>
      <c r="I178" s="91"/>
      <c r="J178" s="91"/>
      <c r="K178" s="91"/>
      <c r="L178" s="91"/>
      <c r="M178" s="302"/>
      <c r="N178" s="300"/>
      <c r="O178" s="55"/>
      <c r="P178" s="821"/>
      <c r="Q178" s="68"/>
      <c r="R178" s="55"/>
      <c r="S178" s="821"/>
    </row>
    <row r="179" spans="1:19" s="45" customFormat="1" ht="23.25" customHeight="1">
      <c r="A179" s="843" t="s">
        <v>211</v>
      </c>
      <c r="B179" s="146" t="s">
        <v>37</v>
      </c>
      <c r="C179" s="87"/>
      <c r="D179" s="893">
        <v>4</v>
      </c>
      <c r="E179" s="86"/>
      <c r="F179" s="67"/>
      <c r="G179" s="96">
        <v>3</v>
      </c>
      <c r="H179" s="822">
        <f>G179*30</f>
        <v>90</v>
      </c>
      <c r="I179" s="86">
        <f>J179+L179+K179</f>
        <v>36</v>
      </c>
      <c r="J179" s="86"/>
      <c r="K179" s="86"/>
      <c r="L179" s="86">
        <v>36</v>
      </c>
      <c r="M179" s="89">
        <f>H179-I179</f>
        <v>54</v>
      </c>
      <c r="N179" s="788"/>
      <c r="O179" s="46"/>
      <c r="P179" s="790"/>
      <c r="Q179" s="402">
        <v>4</v>
      </c>
      <c r="R179" s="46"/>
      <c r="S179" s="790"/>
    </row>
    <row r="180" spans="1:19" s="45" customFormat="1" ht="21" customHeight="1" thickBot="1">
      <c r="A180" s="843" t="s">
        <v>212</v>
      </c>
      <c r="B180" s="146" t="s">
        <v>37</v>
      </c>
      <c r="C180" s="87"/>
      <c r="D180" s="86">
        <v>5</v>
      </c>
      <c r="E180" s="86"/>
      <c r="F180" s="67"/>
      <c r="G180" s="1591">
        <v>6</v>
      </c>
      <c r="H180" s="822">
        <f>G180*30</f>
        <v>180</v>
      </c>
      <c r="I180" s="86">
        <v>72</v>
      </c>
      <c r="J180" s="86"/>
      <c r="K180" s="86"/>
      <c r="L180" s="86">
        <v>72</v>
      </c>
      <c r="M180" s="89">
        <f>H180-I180</f>
        <v>108</v>
      </c>
      <c r="N180" s="788"/>
      <c r="O180" s="46"/>
      <c r="P180" s="790"/>
      <c r="Q180" s="402"/>
      <c r="R180" s="46">
        <v>8</v>
      </c>
      <c r="S180" s="790"/>
    </row>
    <row r="181" spans="1:19" s="45" customFormat="1" ht="18" customHeight="1" thickBot="1">
      <c r="A181" s="178"/>
      <c r="B181" s="204" t="s">
        <v>180</v>
      </c>
      <c r="C181" s="205"/>
      <c r="D181" s="205"/>
      <c r="E181" s="205"/>
      <c r="F181" s="206"/>
      <c r="G181" s="185">
        <f>G182+G183</f>
        <v>70.5</v>
      </c>
      <c r="H181" s="207">
        <f>G181*30</f>
        <v>2115</v>
      </c>
      <c r="I181" s="208"/>
      <c r="J181" s="208"/>
      <c r="K181" s="208"/>
      <c r="L181" s="208"/>
      <c r="M181" s="786"/>
      <c r="N181" s="792"/>
      <c r="O181" s="209"/>
      <c r="P181" s="210"/>
      <c r="Q181" s="792"/>
      <c r="R181" s="209"/>
      <c r="S181" s="210"/>
    </row>
    <row r="182" spans="1:19" s="45" customFormat="1" ht="18" customHeight="1" thickBot="1">
      <c r="A182" s="179"/>
      <c r="B182" s="766" t="s">
        <v>72</v>
      </c>
      <c r="C182" s="211"/>
      <c r="D182" s="211"/>
      <c r="E182" s="211"/>
      <c r="F182" s="212"/>
      <c r="G182" s="767">
        <f>G134+G128+G137+G141+G146+G153+G156+G160+G163</f>
        <v>22</v>
      </c>
      <c r="H182" s="767">
        <f>H134+H128+H137+H141+H146+H153+H156+H160+H163</f>
        <v>660</v>
      </c>
      <c r="I182" s="213"/>
      <c r="J182" s="208"/>
      <c r="K182" s="213"/>
      <c r="L182" s="213"/>
      <c r="M182" s="787"/>
      <c r="N182" s="793"/>
      <c r="O182" s="214"/>
      <c r="P182" s="215"/>
      <c r="Q182" s="793"/>
      <c r="R182" s="214"/>
      <c r="S182" s="215"/>
    </row>
    <row r="183" spans="1:19" s="45" customFormat="1" ht="18" customHeight="1" thickBot="1">
      <c r="A183" s="178"/>
      <c r="B183" s="204" t="s">
        <v>179</v>
      </c>
      <c r="C183" s="205"/>
      <c r="D183" s="205"/>
      <c r="E183" s="205"/>
      <c r="F183" s="206"/>
      <c r="G183" s="185">
        <f aca="true" t="shared" si="12" ref="G183:M183">G135+G129+G131+G132+G138+G144+G147+G150+G154+G157+G161+G164+G171+G174+G175</f>
        <v>48.5</v>
      </c>
      <c r="H183" s="185">
        <f t="shared" si="12"/>
        <v>1455</v>
      </c>
      <c r="I183" s="185">
        <f t="shared" si="12"/>
        <v>580</v>
      </c>
      <c r="J183" s="185">
        <f t="shared" si="12"/>
        <v>348</v>
      </c>
      <c r="K183" s="185">
        <f t="shared" si="12"/>
        <v>104</v>
      </c>
      <c r="L183" s="185">
        <f t="shared" si="12"/>
        <v>128</v>
      </c>
      <c r="M183" s="185">
        <f t="shared" si="12"/>
        <v>875</v>
      </c>
      <c r="N183" s="185">
        <f>N129+N131+N132+N138+N147+N150+N154+N157+N161+N164+N171+N174+N175</f>
        <v>0</v>
      </c>
      <c r="O183" s="185">
        <v>2</v>
      </c>
      <c r="P183" s="185">
        <f>P129+P131+P132+P138+P147+P150+P154+P157+P161+P164+P171+P174+P175</f>
        <v>6</v>
      </c>
      <c r="Q183" s="185">
        <f>Q131+Q157+Q161+Q171</f>
        <v>14</v>
      </c>
      <c r="R183" s="185">
        <f>R132+R144+R165+R174+R175</f>
        <v>20</v>
      </c>
      <c r="S183" s="185">
        <f>S129+S138+S147+S150+S166</f>
        <v>15</v>
      </c>
    </row>
    <row r="184" spans="1:19" s="45" customFormat="1" ht="22.5" customHeight="1" thickBot="1">
      <c r="A184" s="2982"/>
      <c r="B184" s="2983"/>
      <c r="C184" s="2983"/>
      <c r="D184" s="2983"/>
      <c r="E184" s="2983"/>
      <c r="F184" s="2983"/>
      <c r="G184" s="2983"/>
      <c r="H184" s="2983"/>
      <c r="I184" s="2983"/>
      <c r="J184" s="2983"/>
      <c r="K184" s="2983"/>
      <c r="L184" s="2983"/>
      <c r="M184" s="2983"/>
      <c r="N184" s="2983"/>
      <c r="O184" s="2983"/>
      <c r="P184" s="2983"/>
      <c r="Q184" s="2983"/>
      <c r="R184" s="2983"/>
      <c r="S184" s="2984"/>
    </row>
    <row r="185" spans="1:22" s="45" customFormat="1" ht="15" customHeight="1" thickBot="1">
      <c r="A185" s="2969" t="s">
        <v>343</v>
      </c>
      <c r="B185" s="2970"/>
      <c r="C185" s="2970"/>
      <c r="D185" s="2970"/>
      <c r="E185" s="2970"/>
      <c r="F185" s="2970"/>
      <c r="G185" s="2970"/>
      <c r="H185" s="2970"/>
      <c r="I185" s="2970"/>
      <c r="J185" s="2970"/>
      <c r="K185" s="2970"/>
      <c r="L185" s="2970"/>
      <c r="M185" s="2970"/>
      <c r="N185" s="2970"/>
      <c r="O185" s="2970"/>
      <c r="P185" s="2970"/>
      <c r="Q185" s="2970"/>
      <c r="R185" s="2970"/>
      <c r="S185" s="2970"/>
      <c r="T185" s="1627" t="s">
        <v>468</v>
      </c>
      <c r="U185" s="1627" t="s">
        <v>469</v>
      </c>
      <c r="V185" s="1627"/>
    </row>
    <row r="186" spans="1:26" s="45" customFormat="1" ht="36" customHeight="1">
      <c r="A186" s="906" t="s">
        <v>183</v>
      </c>
      <c r="B186" s="907" t="s">
        <v>371</v>
      </c>
      <c r="C186" s="721">
        <v>6</v>
      </c>
      <c r="D186" s="722"/>
      <c r="E186" s="729"/>
      <c r="F186" s="730"/>
      <c r="G186" s="1592">
        <v>2.5</v>
      </c>
      <c r="H186" s="908">
        <f>G186*30</f>
        <v>75</v>
      </c>
      <c r="I186" s="909">
        <f>SUM(J186:L186)</f>
        <v>32</v>
      </c>
      <c r="J186" s="910">
        <v>16</v>
      </c>
      <c r="K186" s="911">
        <v>8</v>
      </c>
      <c r="L186" s="911">
        <v>8</v>
      </c>
      <c r="M186" s="912">
        <f>H186-I186</f>
        <v>43</v>
      </c>
      <c r="N186" s="913" t="s">
        <v>181</v>
      </c>
      <c r="O186" s="914" t="s">
        <v>181</v>
      </c>
      <c r="P186" s="716" t="s">
        <v>181</v>
      </c>
      <c r="Q186" s="913" t="s">
        <v>181</v>
      </c>
      <c r="R186" s="914" t="s">
        <v>181</v>
      </c>
      <c r="S186" s="1623">
        <v>4</v>
      </c>
      <c r="T186" s="1628"/>
      <c r="U186" s="1628">
        <f>G186</f>
        <v>2.5</v>
      </c>
      <c r="V186" s="1628">
        <f>SUM(T186:U186)</f>
        <v>2.5</v>
      </c>
      <c r="X186" s="45">
        <v>2</v>
      </c>
      <c r="Y186" s="25" t="s">
        <v>198</v>
      </c>
      <c r="Z186" s="1621">
        <f>SUMIF(X$186:X$222,1,G$186:G$222)</f>
        <v>5.5</v>
      </c>
    </row>
    <row r="187" spans="1:26" s="45" customFormat="1" ht="37.5" customHeight="1">
      <c r="A187" s="906" t="s">
        <v>184</v>
      </c>
      <c r="B187" s="915" t="s">
        <v>182</v>
      </c>
      <c r="C187" s="721"/>
      <c r="D187" s="722"/>
      <c r="E187" s="729"/>
      <c r="F187" s="730"/>
      <c r="G187" s="1592">
        <f>G188+G190+G191</f>
        <v>10</v>
      </c>
      <c r="H187" s="996">
        <f>H188+H190+H191</f>
        <v>300</v>
      </c>
      <c r="I187" s="734"/>
      <c r="J187" s="723"/>
      <c r="K187" s="722"/>
      <c r="L187" s="722"/>
      <c r="M187" s="917"/>
      <c r="N187" s="731" t="s">
        <v>181</v>
      </c>
      <c r="O187" s="732" t="s">
        <v>181</v>
      </c>
      <c r="P187" s="733" t="s">
        <v>181</v>
      </c>
      <c r="Q187" s="731" t="s">
        <v>181</v>
      </c>
      <c r="R187" s="732" t="s">
        <v>181</v>
      </c>
      <c r="S187" s="1624" t="s">
        <v>181</v>
      </c>
      <c r="T187" s="1628"/>
      <c r="U187" s="1628"/>
      <c r="V187" s="1628">
        <f aca="true" t="shared" si="13" ref="V187:V222">SUM(T187:U187)</f>
        <v>0</v>
      </c>
      <c r="Y187" s="25" t="s">
        <v>493</v>
      </c>
      <c r="Z187" s="1621">
        <f>SUMIF(X$186:X$222,2,G$186:G$222)+7</f>
        <v>43</v>
      </c>
    </row>
    <row r="188" spans="1:22" s="45" customFormat="1" ht="18" customHeight="1">
      <c r="A188" s="918"/>
      <c r="B188" s="919" t="s">
        <v>36</v>
      </c>
      <c r="C188" s="721"/>
      <c r="D188" s="722"/>
      <c r="E188" s="729"/>
      <c r="F188" s="730"/>
      <c r="G188" s="1593">
        <v>3</v>
      </c>
      <c r="H188" s="920">
        <f>G188*30</f>
        <v>90</v>
      </c>
      <c r="I188" s="734"/>
      <c r="J188" s="723"/>
      <c r="K188" s="722"/>
      <c r="L188" s="722"/>
      <c r="M188" s="917"/>
      <c r="N188" s="731" t="s">
        <v>181</v>
      </c>
      <c r="O188" s="732" t="s">
        <v>181</v>
      </c>
      <c r="P188" s="733" t="s">
        <v>181</v>
      </c>
      <c r="Q188" s="731" t="s">
        <v>181</v>
      </c>
      <c r="R188" s="732" t="s">
        <v>181</v>
      </c>
      <c r="S188" s="1624" t="s">
        <v>181</v>
      </c>
      <c r="T188" s="1628">
        <f>G188</f>
        <v>3</v>
      </c>
      <c r="U188" s="1628"/>
      <c r="V188" s="1628">
        <f t="shared" si="13"/>
        <v>3</v>
      </c>
    </row>
    <row r="189" spans="1:22" s="1396" customFormat="1" ht="18" customHeight="1">
      <c r="A189" s="1448" t="s">
        <v>185</v>
      </c>
      <c r="B189" s="1438" t="s">
        <v>37</v>
      </c>
      <c r="C189" s="1423"/>
      <c r="D189" s="1424"/>
      <c r="E189" s="1425"/>
      <c r="F189" s="1426"/>
      <c r="G189" s="1594">
        <v>7</v>
      </c>
      <c r="H189" s="1463">
        <f aca="true" t="shared" si="14" ref="H189:M189">SUM(H$190:H$191)</f>
        <v>210</v>
      </c>
      <c r="I189" s="1463">
        <f t="shared" si="14"/>
        <v>99</v>
      </c>
      <c r="J189" s="1463">
        <f t="shared" si="14"/>
        <v>51</v>
      </c>
      <c r="K189" s="1463">
        <f t="shared" si="14"/>
        <v>24</v>
      </c>
      <c r="L189" s="1463">
        <f t="shared" si="14"/>
        <v>24</v>
      </c>
      <c r="M189" s="1463">
        <f t="shared" si="14"/>
        <v>111</v>
      </c>
      <c r="N189" s="1432" t="s">
        <v>181</v>
      </c>
      <c r="O189" s="1433" t="s">
        <v>181</v>
      </c>
      <c r="P189" s="1434" t="s">
        <v>181</v>
      </c>
      <c r="Q189" s="1432" t="s">
        <v>181</v>
      </c>
      <c r="R189" s="1433" t="s">
        <v>181</v>
      </c>
      <c r="S189" s="1625" t="s">
        <v>181</v>
      </c>
      <c r="T189" s="1629"/>
      <c r="U189" s="1629">
        <f>G189</f>
        <v>7</v>
      </c>
      <c r="V189" s="1629">
        <f t="shared" si="13"/>
        <v>7</v>
      </c>
    </row>
    <row r="190" spans="1:24" s="1396" customFormat="1" ht="18" customHeight="1">
      <c r="A190" s="1453"/>
      <c r="B190" s="1464" t="s">
        <v>37</v>
      </c>
      <c r="C190" s="1423"/>
      <c r="D190" s="1465"/>
      <c r="E190" s="1425"/>
      <c r="F190" s="1426"/>
      <c r="G190" s="1595">
        <v>3</v>
      </c>
      <c r="H190" s="1466">
        <f>G190*30</f>
        <v>90</v>
      </c>
      <c r="I190" s="1467">
        <f>SUM(J190:L190)</f>
        <v>45</v>
      </c>
      <c r="J190" s="1455">
        <v>15</v>
      </c>
      <c r="K190" s="1424">
        <v>15</v>
      </c>
      <c r="L190" s="1424">
        <v>15</v>
      </c>
      <c r="M190" s="1468">
        <f>H190-I190</f>
        <v>45</v>
      </c>
      <c r="N190" s="1432" t="s">
        <v>181</v>
      </c>
      <c r="O190" s="1433" t="s">
        <v>181</v>
      </c>
      <c r="P190" s="1434" t="s">
        <v>181</v>
      </c>
      <c r="Q190" s="1432">
        <v>3</v>
      </c>
      <c r="R190" s="1433" t="s">
        <v>181</v>
      </c>
      <c r="S190" s="1625" t="s">
        <v>181</v>
      </c>
      <c r="T190" s="1629"/>
      <c r="U190" s="1629"/>
      <c r="V190" s="1629">
        <f t="shared" si="13"/>
        <v>0</v>
      </c>
      <c r="X190" s="1396">
        <v>2</v>
      </c>
    </row>
    <row r="191" spans="1:24" s="1396" customFormat="1" ht="18" customHeight="1">
      <c r="A191" s="1453"/>
      <c r="B191" s="1464" t="s">
        <v>37</v>
      </c>
      <c r="C191" s="1423">
        <v>5</v>
      </c>
      <c r="D191" s="1424"/>
      <c r="E191" s="1425"/>
      <c r="F191" s="1426"/>
      <c r="G191" s="1595">
        <v>4</v>
      </c>
      <c r="H191" s="1466">
        <f>G191*30</f>
        <v>120</v>
      </c>
      <c r="I191" s="1467">
        <f>SUM(J191:L191)</f>
        <v>54</v>
      </c>
      <c r="J191" s="1455">
        <v>36</v>
      </c>
      <c r="K191" s="1424">
        <v>9</v>
      </c>
      <c r="L191" s="1424">
        <v>9</v>
      </c>
      <c r="M191" s="1468">
        <f>H191-I191</f>
        <v>66</v>
      </c>
      <c r="N191" s="1432" t="s">
        <v>181</v>
      </c>
      <c r="O191" s="1433" t="s">
        <v>181</v>
      </c>
      <c r="P191" s="1434" t="s">
        <v>181</v>
      </c>
      <c r="Q191" s="1432" t="s">
        <v>181</v>
      </c>
      <c r="R191" s="1433">
        <v>6</v>
      </c>
      <c r="S191" s="1625" t="s">
        <v>181</v>
      </c>
      <c r="T191" s="1629"/>
      <c r="U191" s="1629"/>
      <c r="V191" s="1629">
        <f t="shared" si="13"/>
        <v>0</v>
      </c>
      <c r="X191" s="1396">
        <v>2</v>
      </c>
    </row>
    <row r="192" spans="1:22" s="45" customFormat="1" ht="31.5" customHeight="1">
      <c r="A192" s="451" t="s">
        <v>213</v>
      </c>
      <c r="B192" s="907" t="s">
        <v>372</v>
      </c>
      <c r="C192" s="721"/>
      <c r="D192" s="722"/>
      <c r="E192" s="729"/>
      <c r="F192" s="730"/>
      <c r="G192" s="724"/>
      <c r="H192" s="916"/>
      <c r="I192" s="226"/>
      <c r="J192" s="735"/>
      <c r="K192" s="736"/>
      <c r="L192" s="736"/>
      <c r="M192" s="452"/>
      <c r="N192" s="731"/>
      <c r="O192" s="732"/>
      <c r="P192" s="733"/>
      <c r="Q192" s="731"/>
      <c r="R192" s="732"/>
      <c r="S192" s="1624"/>
      <c r="T192" s="1628"/>
      <c r="U192" s="1628"/>
      <c r="V192" s="1628">
        <f t="shared" si="13"/>
        <v>0</v>
      </c>
    </row>
    <row r="193" spans="1:22" s="1396" customFormat="1" ht="18" customHeight="1">
      <c r="A193" s="1421" t="s">
        <v>214</v>
      </c>
      <c r="B193" s="1422" t="s">
        <v>218</v>
      </c>
      <c r="C193" s="1459"/>
      <c r="D193" s="1425"/>
      <c r="E193" s="1425"/>
      <c r="F193" s="1426"/>
      <c r="G193" s="1594">
        <f>SUM(G194:G195)</f>
        <v>3.5</v>
      </c>
      <c r="H193" s="1457">
        <f>SUM(H194:H195)</f>
        <v>105</v>
      </c>
      <c r="I193" s="1460"/>
      <c r="J193" s="1425"/>
      <c r="K193" s="1425"/>
      <c r="L193" s="1425"/>
      <c r="M193" s="1461"/>
      <c r="N193" s="1432" t="s">
        <v>181</v>
      </c>
      <c r="O193" s="1433" t="s">
        <v>181</v>
      </c>
      <c r="P193" s="1434" t="s">
        <v>181</v>
      </c>
      <c r="Q193" s="1432" t="s">
        <v>181</v>
      </c>
      <c r="R193" s="1433" t="s">
        <v>181</v>
      </c>
      <c r="S193" s="1625" t="s">
        <v>181</v>
      </c>
      <c r="T193" s="1629"/>
      <c r="U193" s="1629"/>
      <c r="V193" s="1629">
        <f t="shared" si="13"/>
        <v>0</v>
      </c>
    </row>
    <row r="194" spans="1:22" s="1396" customFormat="1" ht="18.75" customHeight="1">
      <c r="A194" s="1448"/>
      <c r="B194" s="1436" t="s">
        <v>36</v>
      </c>
      <c r="C194" s="1459"/>
      <c r="D194" s="1425"/>
      <c r="E194" s="1425"/>
      <c r="F194" s="1426"/>
      <c r="G194" s="1596">
        <v>1</v>
      </c>
      <c r="H194" s="1437">
        <f>G194*30</f>
        <v>30</v>
      </c>
      <c r="I194" s="1460"/>
      <c r="J194" s="1425"/>
      <c r="K194" s="1425"/>
      <c r="L194" s="1425"/>
      <c r="M194" s="1461"/>
      <c r="N194" s="1432" t="s">
        <v>181</v>
      </c>
      <c r="O194" s="1433" t="s">
        <v>181</v>
      </c>
      <c r="P194" s="1434" t="s">
        <v>181</v>
      </c>
      <c r="Q194" s="1432" t="s">
        <v>181</v>
      </c>
      <c r="R194" s="1433" t="s">
        <v>181</v>
      </c>
      <c r="S194" s="1625" t="s">
        <v>181</v>
      </c>
      <c r="T194" s="1629">
        <f>G194</f>
        <v>1</v>
      </c>
      <c r="U194" s="1629"/>
      <c r="V194" s="1629">
        <f t="shared" si="13"/>
        <v>1</v>
      </c>
    </row>
    <row r="195" spans="1:24" s="1396" customFormat="1" ht="18" customHeight="1">
      <c r="A195" s="1421" t="s">
        <v>373</v>
      </c>
      <c r="B195" s="1438" t="s">
        <v>37</v>
      </c>
      <c r="C195" s="1459"/>
      <c r="D195" s="1425">
        <v>4</v>
      </c>
      <c r="E195" s="1425"/>
      <c r="F195" s="1426"/>
      <c r="G195" s="1594">
        <v>2.5</v>
      </c>
      <c r="H195" s="1444">
        <f>G195*30</f>
        <v>75</v>
      </c>
      <c r="I195" s="1445">
        <f>SUM(J195:L195)</f>
        <v>30</v>
      </c>
      <c r="J195" s="1462">
        <v>15</v>
      </c>
      <c r="K195" s="1462">
        <v>15</v>
      </c>
      <c r="L195" s="1462"/>
      <c r="M195" s="1446">
        <f>H195-I195</f>
        <v>45</v>
      </c>
      <c r="N195" s="1432" t="s">
        <v>181</v>
      </c>
      <c r="O195" s="1433" t="s">
        <v>181</v>
      </c>
      <c r="P195" s="1434" t="s">
        <v>181</v>
      </c>
      <c r="Q195" s="1432">
        <v>2</v>
      </c>
      <c r="R195" s="1433"/>
      <c r="S195" s="1625" t="s">
        <v>181</v>
      </c>
      <c r="T195" s="1629"/>
      <c r="U195" s="1629">
        <f>G195</f>
        <v>2.5</v>
      </c>
      <c r="V195" s="1629">
        <f t="shared" si="13"/>
        <v>2.5</v>
      </c>
      <c r="X195" s="1396">
        <v>2</v>
      </c>
    </row>
    <row r="196" spans="1:22" s="45" customFormat="1" ht="37.5" customHeight="1">
      <c r="A196" s="451"/>
      <c r="B196" s="907" t="s">
        <v>374</v>
      </c>
      <c r="C196" s="740"/>
      <c r="D196" s="729"/>
      <c r="E196" s="729"/>
      <c r="F196" s="730"/>
      <c r="G196" s="724"/>
      <c r="H196" s="922"/>
      <c r="I196" s="226"/>
      <c r="J196" s="741"/>
      <c r="K196" s="741"/>
      <c r="L196" s="741"/>
      <c r="M196" s="452"/>
      <c r="N196" s="731"/>
      <c r="O196" s="732"/>
      <c r="P196" s="733"/>
      <c r="Q196" s="731"/>
      <c r="R196" s="732"/>
      <c r="S196" s="1624"/>
      <c r="T196" s="1628"/>
      <c r="U196" s="1628"/>
      <c r="V196" s="1628">
        <f t="shared" si="13"/>
        <v>0</v>
      </c>
    </row>
    <row r="197" spans="1:22" s="1396" customFormat="1" ht="32.25" customHeight="1">
      <c r="A197" s="1421" t="s">
        <v>375</v>
      </c>
      <c r="B197" s="1422" t="s">
        <v>188</v>
      </c>
      <c r="C197" s="1439"/>
      <c r="D197" s="1440"/>
      <c r="E197" s="1441"/>
      <c r="F197" s="1442"/>
      <c r="G197" s="1443">
        <f>SUM(G198:G199)</f>
        <v>3</v>
      </c>
      <c r="H197" s="1457">
        <f>SUM(H198:H199)</f>
        <v>90</v>
      </c>
      <c r="I197" s="1428"/>
      <c r="J197" s="1430"/>
      <c r="K197" s="1430"/>
      <c r="L197" s="1430"/>
      <c r="M197" s="1431"/>
      <c r="N197" s="1432" t="s">
        <v>181</v>
      </c>
      <c r="O197" s="1433" t="s">
        <v>181</v>
      </c>
      <c r="P197" s="1434" t="s">
        <v>181</v>
      </c>
      <c r="Q197" s="1432" t="s">
        <v>181</v>
      </c>
      <c r="R197" s="1433" t="s">
        <v>181</v>
      </c>
      <c r="S197" s="1625" t="s">
        <v>181</v>
      </c>
      <c r="T197" s="1629"/>
      <c r="U197" s="1629"/>
      <c r="V197" s="1629">
        <f t="shared" si="13"/>
        <v>0</v>
      </c>
    </row>
    <row r="198" spans="1:22" s="1396" customFormat="1" ht="18" customHeight="1">
      <c r="A198" s="1421" t="s">
        <v>376</v>
      </c>
      <c r="B198" s="1436" t="s">
        <v>36</v>
      </c>
      <c r="C198" s="1439"/>
      <c r="D198" s="1440"/>
      <c r="E198" s="1441"/>
      <c r="F198" s="1442"/>
      <c r="G198" s="1458">
        <v>1</v>
      </c>
      <c r="H198" s="1437">
        <f>G198*30</f>
        <v>30</v>
      </c>
      <c r="I198" s="1428"/>
      <c r="J198" s="1430"/>
      <c r="K198" s="1430"/>
      <c r="L198" s="1430"/>
      <c r="M198" s="1431"/>
      <c r="N198" s="1432" t="s">
        <v>181</v>
      </c>
      <c r="O198" s="1433" t="s">
        <v>181</v>
      </c>
      <c r="P198" s="1434" t="s">
        <v>181</v>
      </c>
      <c r="Q198" s="1432" t="s">
        <v>181</v>
      </c>
      <c r="R198" s="1433" t="s">
        <v>181</v>
      </c>
      <c r="S198" s="1625" t="s">
        <v>181</v>
      </c>
      <c r="T198" s="1629">
        <f>G198</f>
        <v>1</v>
      </c>
      <c r="U198" s="1629"/>
      <c r="V198" s="1629">
        <f t="shared" si="13"/>
        <v>1</v>
      </c>
    </row>
    <row r="199" spans="1:24" s="1396" customFormat="1" ht="18" customHeight="1">
      <c r="A199" s="1421" t="s">
        <v>377</v>
      </c>
      <c r="B199" s="1438" t="s">
        <v>37</v>
      </c>
      <c r="C199" s="1439">
        <v>6</v>
      </c>
      <c r="D199" s="1440"/>
      <c r="E199" s="1441"/>
      <c r="F199" s="1442"/>
      <c r="G199" s="1443">
        <v>2</v>
      </c>
      <c r="H199" s="1444">
        <f>G199*30</f>
        <v>60</v>
      </c>
      <c r="I199" s="1445">
        <f>SUM(J199:L199)</f>
        <v>24</v>
      </c>
      <c r="J199" s="1430">
        <v>16</v>
      </c>
      <c r="K199" s="1430">
        <v>8</v>
      </c>
      <c r="L199" s="1430"/>
      <c r="M199" s="1446">
        <f>H199-I199</f>
        <v>36</v>
      </c>
      <c r="N199" s="1432" t="s">
        <v>181</v>
      </c>
      <c r="O199" s="1433" t="s">
        <v>181</v>
      </c>
      <c r="P199" s="1434" t="s">
        <v>181</v>
      </c>
      <c r="Q199" s="1432" t="s">
        <v>181</v>
      </c>
      <c r="R199" s="1433"/>
      <c r="S199" s="1625">
        <v>3</v>
      </c>
      <c r="T199" s="1629"/>
      <c r="U199" s="1629">
        <f>G199</f>
        <v>2</v>
      </c>
      <c r="V199" s="1629">
        <f t="shared" si="13"/>
        <v>2</v>
      </c>
      <c r="X199" s="1396">
        <v>2</v>
      </c>
    </row>
    <row r="200" spans="1:22" s="45" customFormat="1" ht="32.25" customHeight="1">
      <c r="A200" s="451" t="s">
        <v>215</v>
      </c>
      <c r="B200" s="915" t="s">
        <v>186</v>
      </c>
      <c r="C200" s="721"/>
      <c r="D200" s="722"/>
      <c r="E200" s="729"/>
      <c r="F200" s="730"/>
      <c r="G200" s="1592">
        <v>5</v>
      </c>
      <c r="H200" s="996">
        <f>SUM(H$201:H$202)</f>
        <v>150</v>
      </c>
      <c r="I200" s="737"/>
      <c r="J200" s="735"/>
      <c r="K200" s="736"/>
      <c r="L200" s="736"/>
      <c r="M200" s="924"/>
      <c r="N200" s="731" t="s">
        <v>181</v>
      </c>
      <c r="O200" s="732" t="s">
        <v>181</v>
      </c>
      <c r="P200" s="733" t="s">
        <v>181</v>
      </c>
      <c r="Q200" s="731" t="s">
        <v>181</v>
      </c>
      <c r="R200" s="732" t="s">
        <v>181</v>
      </c>
      <c r="S200" s="1624" t="s">
        <v>181</v>
      </c>
      <c r="T200" s="1628"/>
      <c r="U200" s="1628"/>
      <c r="V200" s="1628">
        <f t="shared" si="13"/>
        <v>0</v>
      </c>
    </row>
    <row r="201" spans="1:22" s="45" customFormat="1" ht="16.5" customHeight="1">
      <c r="A201" s="451"/>
      <c r="B201" s="919" t="s">
        <v>36</v>
      </c>
      <c r="C201" s="721"/>
      <c r="D201" s="722"/>
      <c r="E201" s="729"/>
      <c r="F201" s="730"/>
      <c r="G201" s="1593">
        <v>2.5</v>
      </c>
      <c r="H201" s="920">
        <f>G201*30</f>
        <v>75</v>
      </c>
      <c r="I201" s="737"/>
      <c r="J201" s="735"/>
      <c r="K201" s="736"/>
      <c r="L201" s="736"/>
      <c r="M201" s="924"/>
      <c r="N201" s="731" t="s">
        <v>181</v>
      </c>
      <c r="O201" s="732" t="s">
        <v>181</v>
      </c>
      <c r="P201" s="733" t="s">
        <v>181</v>
      </c>
      <c r="Q201" s="731" t="s">
        <v>181</v>
      </c>
      <c r="R201" s="732" t="s">
        <v>181</v>
      </c>
      <c r="S201" s="1624" t="s">
        <v>181</v>
      </c>
      <c r="T201" s="1628">
        <f>G201</f>
        <v>2.5</v>
      </c>
      <c r="U201" s="1628"/>
      <c r="V201" s="1628">
        <f t="shared" si="13"/>
        <v>2.5</v>
      </c>
    </row>
    <row r="202" spans="1:24" s="45" customFormat="1" ht="36.75" customHeight="1">
      <c r="A202" s="451" t="s">
        <v>216</v>
      </c>
      <c r="B202" s="921" t="s">
        <v>37</v>
      </c>
      <c r="C202" s="721">
        <v>4</v>
      </c>
      <c r="D202" s="722"/>
      <c r="E202" s="729"/>
      <c r="F202" s="730"/>
      <c r="G202" s="1592">
        <v>2.5</v>
      </c>
      <c r="H202" s="922">
        <f>G202*30</f>
        <v>75</v>
      </c>
      <c r="I202" s="226">
        <f>SUM(J202:L202)</f>
        <v>30</v>
      </c>
      <c r="J202" s="738">
        <v>15</v>
      </c>
      <c r="K202" s="739">
        <v>8</v>
      </c>
      <c r="L202" s="739">
        <v>7</v>
      </c>
      <c r="M202" s="452">
        <f>H202-I202</f>
        <v>45</v>
      </c>
      <c r="N202" s="731" t="s">
        <v>181</v>
      </c>
      <c r="O202" s="732" t="s">
        <v>181</v>
      </c>
      <c r="P202" s="733" t="s">
        <v>181</v>
      </c>
      <c r="Q202" s="731">
        <v>2</v>
      </c>
      <c r="R202" s="732" t="s">
        <v>181</v>
      </c>
      <c r="S202" s="1624" t="s">
        <v>181</v>
      </c>
      <c r="T202" s="1628"/>
      <c r="U202" s="1628">
        <f>G202</f>
        <v>2.5</v>
      </c>
      <c r="V202" s="1628">
        <f t="shared" si="13"/>
        <v>2.5</v>
      </c>
      <c r="X202" s="45">
        <v>2</v>
      </c>
    </row>
    <row r="203" spans="1:22" s="1396" customFormat="1" ht="18" customHeight="1">
      <c r="A203" s="1421" t="s">
        <v>217</v>
      </c>
      <c r="B203" s="1449" t="s">
        <v>220</v>
      </c>
      <c r="C203" s="1439"/>
      <c r="D203" s="1440"/>
      <c r="E203" s="1440"/>
      <c r="F203" s="1450"/>
      <c r="G203" s="1594">
        <f>G204+G205</f>
        <v>4</v>
      </c>
      <c r="H203" s="1444">
        <f>G203*30</f>
        <v>120</v>
      </c>
      <c r="I203" s="1445"/>
      <c r="J203" s="1451"/>
      <c r="K203" s="1452"/>
      <c r="L203" s="1452"/>
      <c r="M203" s="1446"/>
      <c r="N203" s="1432"/>
      <c r="O203" s="1433"/>
      <c r="P203" s="1434"/>
      <c r="Q203" s="1432"/>
      <c r="R203" s="1433"/>
      <c r="S203" s="1625"/>
      <c r="T203" s="1629"/>
      <c r="U203" s="1629"/>
      <c r="V203" s="1629">
        <f t="shared" si="13"/>
        <v>0</v>
      </c>
    </row>
    <row r="204" spans="1:22" s="1396" customFormat="1" ht="18" customHeight="1">
      <c r="A204" s="1421"/>
      <c r="B204" s="1436" t="s">
        <v>36</v>
      </c>
      <c r="C204" s="1439"/>
      <c r="D204" s="1440"/>
      <c r="E204" s="1440"/>
      <c r="F204" s="1450"/>
      <c r="G204" s="1594">
        <v>1.5</v>
      </c>
      <c r="H204" s="1444">
        <f>G204*30</f>
        <v>45</v>
      </c>
      <c r="I204" s="1445"/>
      <c r="J204" s="1451"/>
      <c r="K204" s="1452"/>
      <c r="L204" s="1452"/>
      <c r="M204" s="1446"/>
      <c r="N204" s="1432"/>
      <c r="O204" s="1433"/>
      <c r="P204" s="1434"/>
      <c r="Q204" s="1432"/>
      <c r="R204" s="1433"/>
      <c r="S204" s="1625"/>
      <c r="T204" s="1629">
        <f>G204</f>
        <v>1.5</v>
      </c>
      <c r="U204" s="1629"/>
      <c r="V204" s="1629">
        <f t="shared" si="13"/>
        <v>1.5</v>
      </c>
    </row>
    <row r="205" spans="1:24" s="1396" customFormat="1" ht="18" customHeight="1">
      <c r="A205" s="1421"/>
      <c r="B205" s="1438" t="s">
        <v>37</v>
      </c>
      <c r="C205" s="1439"/>
      <c r="D205" s="1440">
        <v>6</v>
      </c>
      <c r="E205" s="1440"/>
      <c r="F205" s="1450"/>
      <c r="G205" s="1594">
        <v>2.5</v>
      </c>
      <c r="H205" s="1444">
        <f>G205*30</f>
        <v>75</v>
      </c>
      <c r="I205" s="1445">
        <f>SUM(J205:L205)</f>
        <v>32</v>
      </c>
      <c r="J205" s="1451">
        <v>16</v>
      </c>
      <c r="K205" s="1452">
        <v>8</v>
      </c>
      <c r="L205" s="1452">
        <v>8</v>
      </c>
      <c r="M205" s="1446">
        <f>H205-I205</f>
        <v>43</v>
      </c>
      <c r="N205" s="1432" t="s">
        <v>181</v>
      </c>
      <c r="O205" s="1433" t="s">
        <v>181</v>
      </c>
      <c r="P205" s="1434" t="s">
        <v>181</v>
      </c>
      <c r="Q205" s="1432" t="s">
        <v>181</v>
      </c>
      <c r="R205" s="1433"/>
      <c r="S205" s="1625">
        <v>4</v>
      </c>
      <c r="T205" s="1629"/>
      <c r="U205" s="1629">
        <f>G205</f>
        <v>2.5</v>
      </c>
      <c r="V205" s="1629">
        <f t="shared" si="13"/>
        <v>2.5</v>
      </c>
      <c r="X205" s="1396">
        <v>2</v>
      </c>
    </row>
    <row r="206" spans="1:22" s="1396" customFormat="1" ht="18.75" customHeight="1">
      <c r="A206" s="1421" t="s">
        <v>219</v>
      </c>
      <c r="B206" s="1453" t="s">
        <v>189</v>
      </c>
      <c r="C206" s="1423"/>
      <c r="D206" s="1424"/>
      <c r="E206" s="1425"/>
      <c r="F206" s="1426"/>
      <c r="G206" s="1597">
        <f>G207+G208</f>
        <v>5</v>
      </c>
      <c r="H206" s="1427">
        <f>H207+H208</f>
        <v>150</v>
      </c>
      <c r="I206" s="1454"/>
      <c r="J206" s="1455"/>
      <c r="K206" s="1424"/>
      <c r="L206" s="1424"/>
      <c r="M206" s="1456"/>
      <c r="N206" s="1432" t="s">
        <v>181</v>
      </c>
      <c r="O206" s="1433" t="s">
        <v>181</v>
      </c>
      <c r="P206" s="1434" t="s">
        <v>181</v>
      </c>
      <c r="Q206" s="1432" t="s">
        <v>181</v>
      </c>
      <c r="R206" s="1433" t="s">
        <v>181</v>
      </c>
      <c r="S206" s="1625" t="s">
        <v>181</v>
      </c>
      <c r="T206" s="1629"/>
      <c r="U206" s="1629"/>
      <c r="V206" s="1629">
        <f t="shared" si="13"/>
        <v>0</v>
      </c>
    </row>
    <row r="207" spans="1:22" s="1396" customFormat="1" ht="18" customHeight="1">
      <c r="A207" s="1448"/>
      <c r="B207" s="1436" t="s">
        <v>36</v>
      </c>
      <c r="C207" s="1423"/>
      <c r="D207" s="1424"/>
      <c r="E207" s="1425"/>
      <c r="F207" s="1426"/>
      <c r="G207" s="1598">
        <v>2</v>
      </c>
      <c r="H207" s="1437">
        <f>G207*30</f>
        <v>60</v>
      </c>
      <c r="I207" s="1454"/>
      <c r="J207" s="1455"/>
      <c r="K207" s="1424"/>
      <c r="L207" s="1424"/>
      <c r="M207" s="1456"/>
      <c r="N207" s="1432" t="s">
        <v>181</v>
      </c>
      <c r="O207" s="1433" t="s">
        <v>181</v>
      </c>
      <c r="P207" s="1434" t="s">
        <v>181</v>
      </c>
      <c r="Q207" s="1432" t="s">
        <v>181</v>
      </c>
      <c r="R207" s="1433" t="s">
        <v>181</v>
      </c>
      <c r="S207" s="1625" t="s">
        <v>181</v>
      </c>
      <c r="T207" s="1629">
        <f>G207</f>
        <v>2</v>
      </c>
      <c r="U207" s="1629"/>
      <c r="V207" s="1629">
        <f t="shared" si="13"/>
        <v>2</v>
      </c>
    </row>
    <row r="208" spans="1:24" s="45" customFormat="1" ht="19.5" customHeight="1">
      <c r="A208" s="918" t="s">
        <v>378</v>
      </c>
      <c r="B208" s="921" t="s">
        <v>37</v>
      </c>
      <c r="C208" s="721">
        <v>3</v>
      </c>
      <c r="D208" s="722"/>
      <c r="E208" s="729"/>
      <c r="F208" s="730"/>
      <c r="G208" s="1599">
        <v>3</v>
      </c>
      <c r="H208" s="922">
        <f>G208*30</f>
        <v>90</v>
      </c>
      <c r="I208" s="226">
        <f>SUM(J208:L208)</f>
        <v>30</v>
      </c>
      <c r="J208" s="735">
        <v>20</v>
      </c>
      <c r="K208" s="736">
        <v>10</v>
      </c>
      <c r="L208" s="736"/>
      <c r="M208" s="452">
        <f>H208-I208</f>
        <v>60</v>
      </c>
      <c r="N208" s="731" t="s">
        <v>181</v>
      </c>
      <c r="O208" s="732" t="s">
        <v>181</v>
      </c>
      <c r="P208" s="733">
        <v>3</v>
      </c>
      <c r="Q208" s="731" t="s">
        <v>181</v>
      </c>
      <c r="R208" s="732" t="s">
        <v>181</v>
      </c>
      <c r="S208" s="1624" t="s">
        <v>181</v>
      </c>
      <c r="T208" s="1628"/>
      <c r="U208" s="1628">
        <f>G208</f>
        <v>3</v>
      </c>
      <c r="V208" s="1628">
        <f t="shared" si="13"/>
        <v>3</v>
      </c>
      <c r="X208" s="45">
        <v>1</v>
      </c>
    </row>
    <row r="209" spans="1:22" s="45" customFormat="1" ht="30" customHeight="1">
      <c r="A209" s="451" t="s">
        <v>221</v>
      </c>
      <c r="B209" s="925" t="s">
        <v>379</v>
      </c>
      <c r="C209" s="721"/>
      <c r="D209" s="722"/>
      <c r="E209" s="729"/>
      <c r="F209" s="730"/>
      <c r="G209" s="1593">
        <v>4</v>
      </c>
      <c r="H209" s="926">
        <f>G209*30</f>
        <v>120</v>
      </c>
      <c r="I209" s="226"/>
      <c r="J209" s="735"/>
      <c r="K209" s="736"/>
      <c r="L209" s="736"/>
      <c r="M209" s="452"/>
      <c r="N209" s="731"/>
      <c r="O209" s="732"/>
      <c r="P209" s="733"/>
      <c r="Q209" s="731"/>
      <c r="R209" s="732"/>
      <c r="S209" s="1624"/>
      <c r="T209" s="1628">
        <f>G209</f>
        <v>4</v>
      </c>
      <c r="U209" s="1628"/>
      <c r="V209" s="1628">
        <f t="shared" si="13"/>
        <v>4</v>
      </c>
    </row>
    <row r="210" spans="1:24" s="1396" customFormat="1" ht="29.25" customHeight="1">
      <c r="A210" s="1448" t="s">
        <v>222</v>
      </c>
      <c r="B210" s="1447" t="s">
        <v>470</v>
      </c>
      <c r="C210" s="1423"/>
      <c r="D210" s="1424">
        <v>5</v>
      </c>
      <c r="E210" s="1441"/>
      <c r="F210" s="1442"/>
      <c r="G210" s="1594">
        <v>4</v>
      </c>
      <c r="H210" s="1444">
        <f>G210*30</f>
        <v>120</v>
      </c>
      <c r="I210" s="1445">
        <f>SUM(J210:L210)</f>
        <v>45</v>
      </c>
      <c r="J210" s="1430">
        <v>27</v>
      </c>
      <c r="K210" s="1430">
        <v>9</v>
      </c>
      <c r="L210" s="1430">
        <v>9</v>
      </c>
      <c r="M210" s="1446">
        <f>H210-I210</f>
        <v>75</v>
      </c>
      <c r="N210" s="1432" t="s">
        <v>181</v>
      </c>
      <c r="O210" s="1433" t="s">
        <v>181</v>
      </c>
      <c r="P210" s="1434" t="s">
        <v>181</v>
      </c>
      <c r="Q210" s="1432" t="s">
        <v>181</v>
      </c>
      <c r="R210" s="1433">
        <v>5</v>
      </c>
      <c r="S210" s="1625"/>
      <c r="T210" s="1629"/>
      <c r="U210" s="1629">
        <f>G210</f>
        <v>4</v>
      </c>
      <c r="V210" s="1629">
        <f t="shared" si="13"/>
        <v>4</v>
      </c>
      <c r="X210" s="1396">
        <v>2</v>
      </c>
    </row>
    <row r="211" spans="1:22" s="45" customFormat="1" ht="15.75" customHeight="1">
      <c r="A211" s="451" t="s">
        <v>223</v>
      </c>
      <c r="B211" s="927" t="s">
        <v>380</v>
      </c>
      <c r="C211" s="721"/>
      <c r="D211" s="722"/>
      <c r="E211" s="720"/>
      <c r="F211" s="742"/>
      <c r="G211" s="1592">
        <f>G212+G215</f>
        <v>13</v>
      </c>
      <c r="H211" s="916">
        <f>H212+H215</f>
        <v>390</v>
      </c>
      <c r="I211" s="226"/>
      <c r="J211" s="736"/>
      <c r="K211" s="736"/>
      <c r="L211" s="736"/>
      <c r="M211" s="452"/>
      <c r="N211" s="731"/>
      <c r="O211" s="732"/>
      <c r="P211" s="733"/>
      <c r="Q211" s="731"/>
      <c r="R211" s="732"/>
      <c r="S211" s="1624"/>
      <c r="T211" s="1628"/>
      <c r="U211" s="1628"/>
      <c r="V211" s="1628">
        <f t="shared" si="13"/>
        <v>0</v>
      </c>
    </row>
    <row r="212" spans="1:22" s="45" customFormat="1" ht="15.75" customHeight="1">
      <c r="A212" s="451" t="s">
        <v>224</v>
      </c>
      <c r="B212" s="923" t="s">
        <v>187</v>
      </c>
      <c r="C212" s="721"/>
      <c r="D212" s="722"/>
      <c r="E212" s="729"/>
      <c r="F212" s="730"/>
      <c r="G212" s="1592">
        <v>8</v>
      </c>
      <c r="H212" s="996">
        <f>SUM(H$213:H$214)</f>
        <v>240</v>
      </c>
      <c r="I212" s="737"/>
      <c r="J212" s="735"/>
      <c r="K212" s="736"/>
      <c r="L212" s="736"/>
      <c r="M212" s="924"/>
      <c r="N212" s="731" t="s">
        <v>181</v>
      </c>
      <c r="O212" s="732" t="s">
        <v>181</v>
      </c>
      <c r="P212" s="733" t="s">
        <v>181</v>
      </c>
      <c r="Q212" s="731" t="s">
        <v>181</v>
      </c>
      <c r="R212" s="732" t="s">
        <v>181</v>
      </c>
      <c r="S212" s="1624" t="s">
        <v>181</v>
      </c>
      <c r="T212" s="1628"/>
      <c r="U212" s="1628"/>
      <c r="V212" s="1628">
        <f t="shared" si="13"/>
        <v>0</v>
      </c>
    </row>
    <row r="213" spans="1:22" s="45" customFormat="1" ht="15.75" customHeight="1">
      <c r="A213" s="451"/>
      <c r="B213" s="919" t="s">
        <v>36</v>
      </c>
      <c r="C213" s="721"/>
      <c r="D213" s="722"/>
      <c r="E213" s="729"/>
      <c r="F213" s="730"/>
      <c r="G213" s="1593">
        <v>3</v>
      </c>
      <c r="H213" s="920">
        <f>G213*30</f>
        <v>90</v>
      </c>
      <c r="I213" s="737"/>
      <c r="J213" s="735"/>
      <c r="K213" s="736"/>
      <c r="L213" s="736"/>
      <c r="M213" s="924"/>
      <c r="N213" s="731" t="s">
        <v>181</v>
      </c>
      <c r="O213" s="732" t="s">
        <v>181</v>
      </c>
      <c r="P213" s="733" t="s">
        <v>181</v>
      </c>
      <c r="Q213" s="731" t="s">
        <v>181</v>
      </c>
      <c r="R213" s="732" t="s">
        <v>181</v>
      </c>
      <c r="S213" s="1624" t="s">
        <v>181</v>
      </c>
      <c r="T213" s="1628">
        <f>G213</f>
        <v>3</v>
      </c>
      <c r="U213" s="1628"/>
      <c r="V213" s="1628">
        <f t="shared" si="13"/>
        <v>3</v>
      </c>
    </row>
    <row r="214" spans="1:24" s="45" customFormat="1" ht="15.75" customHeight="1">
      <c r="A214" s="451" t="s">
        <v>381</v>
      </c>
      <c r="B214" s="921" t="s">
        <v>37</v>
      </c>
      <c r="C214" s="721">
        <v>5</v>
      </c>
      <c r="D214" s="722"/>
      <c r="E214" s="729"/>
      <c r="F214" s="730"/>
      <c r="G214" s="1592">
        <v>5</v>
      </c>
      <c r="H214" s="922">
        <f>G214*30</f>
        <v>150</v>
      </c>
      <c r="I214" s="226">
        <f>SUM(J214:L214)</f>
        <v>54</v>
      </c>
      <c r="J214" s="735">
        <v>27</v>
      </c>
      <c r="K214" s="736">
        <v>9</v>
      </c>
      <c r="L214" s="736">
        <v>18</v>
      </c>
      <c r="M214" s="452">
        <f>H214-I214</f>
        <v>96</v>
      </c>
      <c r="N214" s="731" t="s">
        <v>181</v>
      </c>
      <c r="O214" s="732" t="s">
        <v>181</v>
      </c>
      <c r="P214" s="733" t="s">
        <v>181</v>
      </c>
      <c r="Q214" s="731" t="s">
        <v>181</v>
      </c>
      <c r="R214" s="732">
        <v>6</v>
      </c>
      <c r="S214" s="1624" t="s">
        <v>181</v>
      </c>
      <c r="T214" s="1628"/>
      <c r="U214" s="1628">
        <f>G214</f>
        <v>5</v>
      </c>
      <c r="V214" s="1628">
        <f t="shared" si="13"/>
        <v>5</v>
      </c>
      <c r="X214" s="45">
        <v>2</v>
      </c>
    </row>
    <row r="215" spans="1:22" s="1396" customFormat="1" ht="30" customHeight="1">
      <c r="A215" s="1421" t="s">
        <v>382</v>
      </c>
      <c r="B215" s="1422" t="s">
        <v>190</v>
      </c>
      <c r="C215" s="1423"/>
      <c r="D215" s="1424"/>
      <c r="E215" s="1425"/>
      <c r="F215" s="1426"/>
      <c r="G215" s="1597">
        <f>SUM(G$216:G$218)</f>
        <v>5</v>
      </c>
      <c r="H215" s="1427">
        <f>SUM(H$216:H$218)</f>
        <v>150</v>
      </c>
      <c r="I215" s="1428"/>
      <c r="J215" s="1429"/>
      <c r="K215" s="1430"/>
      <c r="L215" s="1430"/>
      <c r="M215" s="1431"/>
      <c r="N215" s="1432" t="s">
        <v>181</v>
      </c>
      <c r="O215" s="1433" t="s">
        <v>181</v>
      </c>
      <c r="P215" s="1434" t="s">
        <v>181</v>
      </c>
      <c r="Q215" s="1432" t="s">
        <v>181</v>
      </c>
      <c r="R215" s="1433" t="s">
        <v>181</v>
      </c>
      <c r="S215" s="1625" t="s">
        <v>181</v>
      </c>
      <c r="T215" s="1629"/>
      <c r="U215" s="1629"/>
      <c r="V215" s="1629">
        <f t="shared" si="13"/>
        <v>0</v>
      </c>
    </row>
    <row r="216" spans="1:22" s="1396" customFormat="1" ht="15.75" customHeight="1">
      <c r="A216" s="1421"/>
      <c r="B216" s="1436" t="s">
        <v>36</v>
      </c>
      <c r="C216" s="1423"/>
      <c r="D216" s="1424"/>
      <c r="E216" s="1425"/>
      <c r="F216" s="1426"/>
      <c r="G216" s="1598">
        <v>1.5</v>
      </c>
      <c r="H216" s="1437">
        <f>G216*30</f>
        <v>45</v>
      </c>
      <c r="I216" s="1428"/>
      <c r="J216" s="1429"/>
      <c r="K216" s="1430"/>
      <c r="L216" s="1430"/>
      <c r="M216" s="1431"/>
      <c r="N216" s="1432" t="s">
        <v>181</v>
      </c>
      <c r="O216" s="1433" t="s">
        <v>181</v>
      </c>
      <c r="P216" s="1434" t="s">
        <v>181</v>
      </c>
      <c r="Q216" s="1432" t="s">
        <v>181</v>
      </c>
      <c r="R216" s="1433" t="s">
        <v>181</v>
      </c>
      <c r="S216" s="1625" t="s">
        <v>181</v>
      </c>
      <c r="T216" s="1629">
        <f>G216</f>
        <v>1.5</v>
      </c>
      <c r="U216" s="1629"/>
      <c r="V216" s="1629">
        <f t="shared" si="13"/>
        <v>1.5</v>
      </c>
    </row>
    <row r="217" spans="1:24" s="1396" customFormat="1" ht="36" customHeight="1">
      <c r="A217" s="1421" t="s">
        <v>383</v>
      </c>
      <c r="B217" s="1438" t="s">
        <v>172</v>
      </c>
      <c r="C217" s="1439"/>
      <c r="D217" s="1440">
        <v>3</v>
      </c>
      <c r="E217" s="1441"/>
      <c r="F217" s="1442"/>
      <c r="G217" s="1594">
        <v>2.5</v>
      </c>
      <c r="H217" s="1444">
        <f>G217*30</f>
        <v>75</v>
      </c>
      <c r="I217" s="1445">
        <f>SUM(J217:L217)</f>
        <v>27</v>
      </c>
      <c r="J217" s="1429">
        <v>18</v>
      </c>
      <c r="K217" s="1430"/>
      <c r="L217" s="1430">
        <v>9</v>
      </c>
      <c r="M217" s="1446">
        <f>H217-I217</f>
        <v>48</v>
      </c>
      <c r="N217" s="1432" t="s">
        <v>181</v>
      </c>
      <c r="O217" s="1433" t="s">
        <v>181</v>
      </c>
      <c r="P217" s="1434">
        <v>3</v>
      </c>
      <c r="Q217" s="1432" t="s">
        <v>181</v>
      </c>
      <c r="R217" s="1433"/>
      <c r="S217" s="1625" t="s">
        <v>181</v>
      </c>
      <c r="T217" s="1629"/>
      <c r="U217" s="1629">
        <f>G217</f>
        <v>2.5</v>
      </c>
      <c r="V217" s="1629">
        <f t="shared" si="13"/>
        <v>2.5</v>
      </c>
      <c r="X217" s="1396">
        <v>1</v>
      </c>
    </row>
    <row r="218" spans="1:24" s="1396" customFormat="1" ht="33.75" customHeight="1">
      <c r="A218" s="1421" t="s">
        <v>384</v>
      </c>
      <c r="B218" s="1447" t="s">
        <v>453</v>
      </c>
      <c r="C218" s="1423"/>
      <c r="D218" s="1424"/>
      <c r="E218" s="1441"/>
      <c r="F218" s="1426">
        <v>4</v>
      </c>
      <c r="G218" s="1594">
        <v>1</v>
      </c>
      <c r="H218" s="1444">
        <f>G218*30</f>
        <v>30</v>
      </c>
      <c r="I218" s="1445">
        <f>SUM(J218:L218)</f>
        <v>15</v>
      </c>
      <c r="J218" s="1429"/>
      <c r="K218" s="1430"/>
      <c r="L218" s="1430">
        <v>15</v>
      </c>
      <c r="M218" s="1446">
        <f>H218-I218</f>
        <v>15</v>
      </c>
      <c r="N218" s="1432" t="s">
        <v>181</v>
      </c>
      <c r="O218" s="1433" t="s">
        <v>181</v>
      </c>
      <c r="P218" s="1434" t="s">
        <v>181</v>
      </c>
      <c r="Q218" s="1432">
        <v>1</v>
      </c>
      <c r="R218" s="1433"/>
      <c r="S218" s="1625"/>
      <c r="T218" s="1629"/>
      <c r="U218" s="1629">
        <f>G218</f>
        <v>1</v>
      </c>
      <c r="V218" s="1629">
        <f t="shared" si="13"/>
        <v>1</v>
      </c>
      <c r="X218" s="1396">
        <v>2</v>
      </c>
    </row>
    <row r="219" spans="1:22" s="45" customFormat="1" ht="15.75" customHeight="1">
      <c r="A219" s="451" t="s">
        <v>225</v>
      </c>
      <c r="B219" s="928" t="s">
        <v>227</v>
      </c>
      <c r="C219" s="721"/>
      <c r="D219" s="722"/>
      <c r="E219" s="729"/>
      <c r="F219" s="730"/>
      <c r="G219" s="1600">
        <f>SUM(G$220:G$222)</f>
        <v>10</v>
      </c>
      <c r="H219" s="996">
        <f>SUM(H$220:H$222)</f>
        <v>300</v>
      </c>
      <c r="I219" s="737"/>
      <c r="J219" s="735"/>
      <c r="K219" s="736"/>
      <c r="L219" s="736"/>
      <c r="M219" s="924"/>
      <c r="N219" s="731" t="s">
        <v>181</v>
      </c>
      <c r="O219" s="732" t="s">
        <v>181</v>
      </c>
      <c r="P219" s="733" t="s">
        <v>181</v>
      </c>
      <c r="Q219" s="731" t="s">
        <v>181</v>
      </c>
      <c r="R219" s="732" t="s">
        <v>181</v>
      </c>
      <c r="S219" s="1624" t="s">
        <v>181</v>
      </c>
      <c r="T219" s="1628"/>
      <c r="U219" s="1628"/>
      <c r="V219" s="1628">
        <f t="shared" si="13"/>
        <v>0</v>
      </c>
    </row>
    <row r="220" spans="1:22" s="45" customFormat="1" ht="15.75" customHeight="1">
      <c r="A220" s="451"/>
      <c r="B220" s="919" t="s">
        <v>36</v>
      </c>
      <c r="C220" s="721"/>
      <c r="D220" s="722"/>
      <c r="E220" s="729"/>
      <c r="F220" s="730"/>
      <c r="G220" s="1593">
        <v>3</v>
      </c>
      <c r="H220" s="920">
        <f>G220*30</f>
        <v>90</v>
      </c>
      <c r="I220" s="737"/>
      <c r="J220" s="735"/>
      <c r="K220" s="736"/>
      <c r="L220" s="736"/>
      <c r="M220" s="924"/>
      <c r="N220" s="731"/>
      <c r="O220" s="732"/>
      <c r="P220" s="733"/>
      <c r="Q220" s="731"/>
      <c r="R220" s="732"/>
      <c r="S220" s="1624"/>
      <c r="T220" s="1628">
        <f>G220</f>
        <v>3</v>
      </c>
      <c r="U220" s="1628"/>
      <c r="V220" s="1628">
        <f t="shared" si="13"/>
        <v>3</v>
      </c>
    </row>
    <row r="221" spans="1:24" s="45" customFormat="1" ht="15.75" customHeight="1">
      <c r="A221" s="451" t="s">
        <v>385</v>
      </c>
      <c r="B221" s="921" t="s">
        <v>37</v>
      </c>
      <c r="C221" s="721">
        <v>4</v>
      </c>
      <c r="D221" s="722"/>
      <c r="E221" s="729"/>
      <c r="F221" s="730"/>
      <c r="G221" s="1592">
        <v>5.5</v>
      </c>
      <c r="H221" s="929">
        <f>G221*30</f>
        <v>165</v>
      </c>
      <c r="I221" s="226">
        <f>SUM(J221:L221)</f>
        <v>60</v>
      </c>
      <c r="J221" s="735">
        <v>30</v>
      </c>
      <c r="K221" s="736">
        <v>15</v>
      </c>
      <c r="L221" s="736">
        <v>15</v>
      </c>
      <c r="M221" s="452">
        <f>H221-I221</f>
        <v>105</v>
      </c>
      <c r="N221" s="731" t="s">
        <v>181</v>
      </c>
      <c r="O221" s="732" t="s">
        <v>181</v>
      </c>
      <c r="P221" s="733" t="s">
        <v>181</v>
      </c>
      <c r="Q221" s="731">
        <v>4</v>
      </c>
      <c r="R221" s="732" t="s">
        <v>181</v>
      </c>
      <c r="S221" s="1624" t="s">
        <v>181</v>
      </c>
      <c r="T221" s="1628"/>
      <c r="U221" s="1628">
        <f>G221</f>
        <v>5.5</v>
      </c>
      <c r="V221" s="1628">
        <f t="shared" si="13"/>
        <v>5.5</v>
      </c>
      <c r="W221" s="45">
        <f>G186+G187+G193+G197+G200+G203+G206+G209+G210+G211+G219</f>
        <v>64</v>
      </c>
      <c r="X221" s="45">
        <v>2</v>
      </c>
    </row>
    <row r="222" spans="1:24" s="45" customFormat="1" ht="15.75" customHeight="1" thickBot="1">
      <c r="A222" s="930" t="s">
        <v>386</v>
      </c>
      <c r="B222" s="931" t="s">
        <v>192</v>
      </c>
      <c r="C222" s="743"/>
      <c r="D222" s="744"/>
      <c r="E222" s="745">
        <v>5</v>
      </c>
      <c r="F222" s="746"/>
      <c r="G222" s="1601">
        <v>1.5</v>
      </c>
      <c r="H222" s="933">
        <f>G222*30</f>
        <v>45</v>
      </c>
      <c r="I222" s="934">
        <f>SUM(J222:L222)</f>
        <v>18</v>
      </c>
      <c r="J222" s="745"/>
      <c r="K222" s="745"/>
      <c r="L222" s="935">
        <v>18</v>
      </c>
      <c r="M222" s="936">
        <f>H222-I222</f>
        <v>27</v>
      </c>
      <c r="N222" s="937" t="s">
        <v>181</v>
      </c>
      <c r="O222" s="938" t="s">
        <v>181</v>
      </c>
      <c r="P222" s="939" t="s">
        <v>181</v>
      </c>
      <c r="Q222" s="937" t="s">
        <v>181</v>
      </c>
      <c r="R222" s="938">
        <v>2</v>
      </c>
      <c r="S222" s="1626" t="s">
        <v>181</v>
      </c>
      <c r="T222" s="1628"/>
      <c r="U222" s="1628">
        <f>G222</f>
        <v>1.5</v>
      </c>
      <c r="V222" s="1628">
        <f t="shared" si="13"/>
        <v>1.5</v>
      </c>
      <c r="X222" s="45">
        <v>2</v>
      </c>
    </row>
    <row r="223" spans="1:22" s="45" customFormat="1" ht="15.75" customHeight="1" thickBot="1">
      <c r="A223" s="2971" t="s">
        <v>387</v>
      </c>
      <c r="B223" s="2972"/>
      <c r="C223" s="2972"/>
      <c r="D223" s="2972"/>
      <c r="E223" s="2972"/>
      <c r="F223" s="2972"/>
      <c r="G223" s="2972"/>
      <c r="H223" s="2973"/>
      <c r="I223" s="2973"/>
      <c r="J223" s="2973"/>
      <c r="K223" s="2973"/>
      <c r="L223" s="2973"/>
      <c r="M223" s="2973"/>
      <c r="N223" s="2972"/>
      <c r="O223" s="2972"/>
      <c r="P223" s="2972"/>
      <c r="Q223" s="2972"/>
      <c r="R223" s="2972"/>
      <c r="S223" s="2972"/>
      <c r="T223" s="1628">
        <f>SUM(T186:T222)</f>
        <v>22.5</v>
      </c>
      <c r="U223" s="1628">
        <f>SUM(U186:U222)</f>
        <v>41.5</v>
      </c>
      <c r="V223" s="1628">
        <f>SUM(V186:V222)</f>
        <v>64</v>
      </c>
    </row>
    <row r="224" spans="1:19" s="45" customFormat="1" ht="15.75" customHeight="1">
      <c r="A224" s="715" t="s">
        <v>213</v>
      </c>
      <c r="B224" s="907" t="s">
        <v>388</v>
      </c>
      <c r="C224" s="940"/>
      <c r="D224" s="941"/>
      <c r="E224" s="942"/>
      <c r="F224" s="943"/>
      <c r="G224" s="944"/>
      <c r="H224" s="908"/>
      <c r="I224" s="909"/>
      <c r="J224" s="942"/>
      <c r="K224" s="942"/>
      <c r="L224" s="945"/>
      <c r="M224" s="912"/>
      <c r="N224" s="946"/>
      <c r="O224" s="947"/>
      <c r="P224" s="948"/>
      <c r="Q224" s="949"/>
      <c r="R224" s="947"/>
      <c r="S224" s="948"/>
    </row>
    <row r="225" spans="1:19" s="45" customFormat="1" ht="35.25" customHeight="1">
      <c r="A225" s="451" t="s">
        <v>389</v>
      </c>
      <c r="B225" s="1602" t="s">
        <v>491</v>
      </c>
      <c r="C225" s="951"/>
      <c r="D225" s="952"/>
      <c r="E225" s="729"/>
      <c r="F225" s="730"/>
      <c r="G225" s="1603">
        <f>SUM(G226:G227)</f>
        <v>4</v>
      </c>
      <c r="H225" s="954">
        <f>SUM(H226:H227)</f>
        <v>120</v>
      </c>
      <c r="I225" s="226"/>
      <c r="J225" s="729"/>
      <c r="K225" s="729"/>
      <c r="L225" s="722"/>
      <c r="M225" s="452"/>
      <c r="N225" s="955"/>
      <c r="O225" s="914"/>
      <c r="P225" s="716"/>
      <c r="Q225" s="913"/>
      <c r="R225" s="914"/>
      <c r="S225" s="716"/>
    </row>
    <row r="226" spans="1:22" s="45" customFormat="1" ht="15.75" customHeight="1">
      <c r="A226" s="451" t="s">
        <v>391</v>
      </c>
      <c r="B226" s="919" t="s">
        <v>36</v>
      </c>
      <c r="C226" s="951"/>
      <c r="D226" s="952"/>
      <c r="E226" s="729"/>
      <c r="F226" s="730"/>
      <c r="G226" s="1604">
        <v>1.5</v>
      </c>
      <c r="H226" s="957">
        <f>G226*30</f>
        <v>45</v>
      </c>
      <c r="I226" s="226"/>
      <c r="J226" s="729"/>
      <c r="K226" s="729"/>
      <c r="L226" s="722"/>
      <c r="M226" s="452"/>
      <c r="N226" s="955"/>
      <c r="O226" s="914"/>
      <c r="P226" s="716"/>
      <c r="Q226" s="913"/>
      <c r="R226" s="914"/>
      <c r="S226" s="716"/>
      <c r="T226" s="1383">
        <f>G226</f>
        <v>1.5</v>
      </c>
      <c r="U226" s="1383"/>
      <c r="V226" s="1383">
        <f>SUM(T226:U226)</f>
        <v>1.5</v>
      </c>
    </row>
    <row r="227" spans="1:22" s="45" customFormat="1" ht="15.75" customHeight="1">
      <c r="A227" s="451" t="s">
        <v>392</v>
      </c>
      <c r="B227" s="921" t="s">
        <v>37</v>
      </c>
      <c r="C227" s="951"/>
      <c r="D227" s="719">
        <v>4</v>
      </c>
      <c r="E227" s="729"/>
      <c r="F227" s="730"/>
      <c r="G227" s="1603">
        <v>2.5</v>
      </c>
      <c r="H227" s="958">
        <f>G227*30</f>
        <v>75</v>
      </c>
      <c r="I227" s="226">
        <f>SUM(J227:L227)</f>
        <v>30</v>
      </c>
      <c r="J227" s="741">
        <v>15</v>
      </c>
      <c r="K227" s="741"/>
      <c r="L227" s="741">
        <v>15</v>
      </c>
      <c r="M227" s="452">
        <f>H227-I227</f>
        <v>45</v>
      </c>
      <c r="N227" s="959" t="s">
        <v>181</v>
      </c>
      <c r="O227" s="732" t="s">
        <v>181</v>
      </c>
      <c r="P227" s="733" t="s">
        <v>181</v>
      </c>
      <c r="Q227" s="731">
        <v>2</v>
      </c>
      <c r="R227" s="914"/>
      <c r="S227" s="716"/>
      <c r="T227" s="1383"/>
      <c r="U227" s="1383">
        <f>G227</f>
        <v>2.5</v>
      </c>
      <c r="V227" s="1383">
        <f>SUM(T227:U227)</f>
        <v>2.5</v>
      </c>
    </row>
    <row r="228" spans="1:22" s="45" customFormat="1" ht="30" customHeight="1">
      <c r="A228" s="451" t="s">
        <v>226</v>
      </c>
      <c r="B228" s="960" t="s">
        <v>393</v>
      </c>
      <c r="C228" s="951"/>
      <c r="D228" s="952"/>
      <c r="E228" s="729"/>
      <c r="F228" s="730"/>
      <c r="G228" s="1603">
        <f>SUM(G229:G230)</f>
        <v>4.5</v>
      </c>
      <c r="H228" s="954">
        <f>SUM(H229:H230)</f>
        <v>135</v>
      </c>
      <c r="I228" s="226"/>
      <c r="J228" s="729"/>
      <c r="K228" s="729"/>
      <c r="L228" s="722"/>
      <c r="M228" s="452"/>
      <c r="N228" s="955"/>
      <c r="O228" s="914"/>
      <c r="P228" s="716"/>
      <c r="Q228" s="913"/>
      <c r="R228" s="914"/>
      <c r="S228" s="716"/>
      <c r="T228" s="1383"/>
      <c r="U228" s="1383"/>
      <c r="V228" s="1383">
        <f>SUM(T228:U228)</f>
        <v>0</v>
      </c>
    </row>
    <row r="229" spans="1:22" s="45" customFormat="1" ht="15.75" customHeight="1">
      <c r="A229" s="451" t="s">
        <v>228</v>
      </c>
      <c r="B229" s="950" t="s">
        <v>394</v>
      </c>
      <c r="C229" s="951"/>
      <c r="D229" s="719">
        <v>5</v>
      </c>
      <c r="E229" s="720"/>
      <c r="F229" s="742"/>
      <c r="G229" s="1603">
        <v>2.5</v>
      </c>
      <c r="H229" s="958">
        <f>G229*30</f>
        <v>75</v>
      </c>
      <c r="I229" s="226">
        <f>SUM(J229:L229)</f>
        <v>27</v>
      </c>
      <c r="J229" s="736">
        <v>18</v>
      </c>
      <c r="K229" s="736"/>
      <c r="L229" s="736">
        <v>9</v>
      </c>
      <c r="M229" s="452">
        <f>H229-I229</f>
        <v>48</v>
      </c>
      <c r="N229" s="959" t="s">
        <v>181</v>
      </c>
      <c r="O229" s="732" t="s">
        <v>181</v>
      </c>
      <c r="P229" s="733" t="s">
        <v>181</v>
      </c>
      <c r="Q229" s="731" t="s">
        <v>181</v>
      </c>
      <c r="R229" s="732">
        <v>3</v>
      </c>
      <c r="S229" s="716"/>
      <c r="T229" s="1383"/>
      <c r="U229" s="1383">
        <f>G229</f>
        <v>2.5</v>
      </c>
      <c r="V229" s="1383">
        <f>SUM(T229:U229)</f>
        <v>2.5</v>
      </c>
    </row>
    <row r="230" spans="1:22" s="45" customFormat="1" ht="15.75" customHeight="1" thickBot="1">
      <c r="A230" s="961" t="s">
        <v>229</v>
      </c>
      <c r="B230" s="962" t="s">
        <v>393</v>
      </c>
      <c r="C230" s="743"/>
      <c r="D230" s="722">
        <v>6</v>
      </c>
      <c r="E230" s="729"/>
      <c r="F230" s="730"/>
      <c r="G230" s="1603">
        <v>2</v>
      </c>
      <c r="H230" s="963">
        <f>G230*30</f>
        <v>60</v>
      </c>
      <c r="I230" s="934">
        <f>SUM(J230:L230)</f>
        <v>24</v>
      </c>
      <c r="J230" s="964">
        <v>16</v>
      </c>
      <c r="K230" s="965"/>
      <c r="L230" s="965">
        <v>8</v>
      </c>
      <c r="M230" s="936">
        <f>H230-I230</f>
        <v>36</v>
      </c>
      <c r="N230" s="955" t="s">
        <v>181</v>
      </c>
      <c r="O230" s="914" t="s">
        <v>181</v>
      </c>
      <c r="P230" s="716" t="s">
        <v>181</v>
      </c>
      <c r="Q230" s="913" t="s">
        <v>181</v>
      </c>
      <c r="R230" s="914" t="s">
        <v>181</v>
      </c>
      <c r="S230" s="716">
        <v>3</v>
      </c>
      <c r="T230" s="1383"/>
      <c r="U230" s="1383">
        <f>G230</f>
        <v>2</v>
      </c>
      <c r="V230" s="1383">
        <f>SUM(T230:U230)</f>
        <v>2</v>
      </c>
    </row>
    <row r="231" spans="1:22" s="45" customFormat="1" ht="15.75" customHeight="1" thickBot="1">
      <c r="A231" s="2971" t="s">
        <v>395</v>
      </c>
      <c r="B231" s="2972"/>
      <c r="C231" s="2972"/>
      <c r="D231" s="2972"/>
      <c r="E231" s="2972"/>
      <c r="F231" s="2972"/>
      <c r="G231" s="2972"/>
      <c r="H231" s="2973"/>
      <c r="I231" s="2973"/>
      <c r="J231" s="2973"/>
      <c r="K231" s="2973"/>
      <c r="L231" s="2973"/>
      <c r="M231" s="2973"/>
      <c r="N231" s="2972"/>
      <c r="O231" s="2972"/>
      <c r="P231" s="2972"/>
      <c r="Q231" s="2972"/>
      <c r="R231" s="2972"/>
      <c r="S231" s="2974"/>
      <c r="T231" s="1383">
        <f>SUM(T226:T230)</f>
        <v>1.5</v>
      </c>
      <c r="U231" s="1383">
        <f>SUM(U226:U230)</f>
        <v>7</v>
      </c>
      <c r="V231" s="1383"/>
    </row>
    <row r="232" spans="1:22" s="45" customFormat="1" ht="15.75" customHeight="1">
      <c r="A232" s="966" t="s">
        <v>396</v>
      </c>
      <c r="B232" s="967" t="s">
        <v>397</v>
      </c>
      <c r="C232" s="940"/>
      <c r="D232" s="941"/>
      <c r="E232" s="942"/>
      <c r="F232" s="943"/>
      <c r="G232" s="1605">
        <f>G233+G236</f>
        <v>7.5</v>
      </c>
      <c r="H232" s="908">
        <f>H233+H236</f>
        <v>225</v>
      </c>
      <c r="I232" s="909"/>
      <c r="J232" s="942"/>
      <c r="K232" s="942"/>
      <c r="L232" s="945"/>
      <c r="M232" s="912"/>
      <c r="N232" s="946"/>
      <c r="O232" s="947"/>
      <c r="P232" s="948"/>
      <c r="Q232" s="949"/>
      <c r="R232" s="947"/>
      <c r="S232" s="948"/>
      <c r="T232" s="1383"/>
      <c r="U232" s="1383"/>
      <c r="V232" s="1383"/>
    </row>
    <row r="233" spans="1:22" s="45" customFormat="1" ht="15.75" customHeight="1">
      <c r="A233" s="451" t="s">
        <v>398</v>
      </c>
      <c r="B233" s="968" t="s">
        <v>399</v>
      </c>
      <c r="C233" s="951"/>
      <c r="D233" s="719"/>
      <c r="E233" s="720"/>
      <c r="F233" s="742"/>
      <c r="G233" s="1603">
        <v>5.5</v>
      </c>
      <c r="H233" s="954">
        <f>H234+H235</f>
        <v>165</v>
      </c>
      <c r="I233" s="226"/>
      <c r="J233" s="736"/>
      <c r="K233" s="736"/>
      <c r="L233" s="736"/>
      <c r="M233" s="452"/>
      <c r="N233" s="959"/>
      <c r="O233" s="732"/>
      <c r="P233" s="733"/>
      <c r="Q233" s="731"/>
      <c r="R233" s="732"/>
      <c r="S233" s="716"/>
      <c r="T233" s="1383"/>
      <c r="U233" s="1383"/>
      <c r="V233" s="1383"/>
    </row>
    <row r="234" spans="1:22" s="45" customFormat="1" ht="15.75" customHeight="1">
      <c r="A234" s="451"/>
      <c r="B234" s="919" t="s">
        <v>36</v>
      </c>
      <c r="C234" s="951"/>
      <c r="D234" s="719"/>
      <c r="E234" s="720"/>
      <c r="F234" s="742"/>
      <c r="G234" s="1604">
        <v>3</v>
      </c>
      <c r="H234" s="954">
        <f>G234*30</f>
        <v>90</v>
      </c>
      <c r="I234" s="226"/>
      <c r="J234" s="736"/>
      <c r="K234" s="736"/>
      <c r="L234" s="736"/>
      <c r="M234" s="452"/>
      <c r="N234" s="959"/>
      <c r="O234" s="732"/>
      <c r="P234" s="733"/>
      <c r="Q234" s="731"/>
      <c r="R234" s="732"/>
      <c r="S234" s="716"/>
      <c r="T234" s="1383"/>
      <c r="U234" s="1383"/>
      <c r="V234" s="1383"/>
    </row>
    <row r="235" spans="1:22" s="45" customFormat="1" ht="15.75" customHeight="1">
      <c r="A235" s="451" t="s">
        <v>400</v>
      </c>
      <c r="B235" s="921" t="s">
        <v>37</v>
      </c>
      <c r="C235" s="951"/>
      <c r="D235" s="719">
        <v>5</v>
      </c>
      <c r="E235" s="720"/>
      <c r="F235" s="742"/>
      <c r="G235" s="1603">
        <v>2.5</v>
      </c>
      <c r="H235" s="958">
        <f>G235*30</f>
        <v>75</v>
      </c>
      <c r="I235" s="226">
        <f>SUM(J235:L235)</f>
        <v>27</v>
      </c>
      <c r="J235" s="736">
        <v>18</v>
      </c>
      <c r="K235" s="736"/>
      <c r="L235" s="736">
        <v>9</v>
      </c>
      <c r="M235" s="452">
        <f>H235-I235</f>
        <v>48</v>
      </c>
      <c r="N235" s="959" t="s">
        <v>181</v>
      </c>
      <c r="O235" s="732" t="s">
        <v>181</v>
      </c>
      <c r="P235" s="733" t="s">
        <v>181</v>
      </c>
      <c r="Q235" s="731" t="s">
        <v>181</v>
      </c>
      <c r="R235" s="732">
        <v>3</v>
      </c>
      <c r="S235" s="716"/>
      <c r="T235" s="1383"/>
      <c r="U235" s="1383"/>
      <c r="V235" s="1383"/>
    </row>
    <row r="236" spans="1:22" s="45" customFormat="1" ht="15.75" customHeight="1">
      <c r="A236" s="451" t="s">
        <v>401</v>
      </c>
      <c r="B236" s="969" t="s">
        <v>402</v>
      </c>
      <c r="C236" s="951"/>
      <c r="D236" s="722">
        <v>6</v>
      </c>
      <c r="E236" s="729"/>
      <c r="F236" s="730"/>
      <c r="G236" s="1603">
        <v>2</v>
      </c>
      <c r="H236" s="958">
        <f>G236*30</f>
        <v>60</v>
      </c>
      <c r="I236" s="226">
        <f>SUM(J236:L236)</f>
        <v>24</v>
      </c>
      <c r="J236" s="735">
        <v>16</v>
      </c>
      <c r="K236" s="736"/>
      <c r="L236" s="736">
        <v>8</v>
      </c>
      <c r="M236" s="452">
        <f>H236-I236</f>
        <v>36</v>
      </c>
      <c r="N236" s="955" t="s">
        <v>181</v>
      </c>
      <c r="O236" s="914" t="s">
        <v>181</v>
      </c>
      <c r="P236" s="716" t="s">
        <v>181</v>
      </c>
      <c r="Q236" s="913" t="s">
        <v>181</v>
      </c>
      <c r="R236" s="914" t="s">
        <v>181</v>
      </c>
      <c r="S236" s="716">
        <v>3</v>
      </c>
      <c r="T236" s="1383"/>
      <c r="U236" s="1383"/>
      <c r="V236" s="1383"/>
    </row>
    <row r="237" spans="1:22" s="45" customFormat="1" ht="15.75" customHeight="1">
      <c r="A237" s="451" t="s">
        <v>403</v>
      </c>
      <c r="B237" s="970" t="s">
        <v>404</v>
      </c>
      <c r="C237" s="951"/>
      <c r="D237" s="952"/>
      <c r="E237" s="729"/>
      <c r="F237" s="730"/>
      <c r="G237" s="1603">
        <f>SUM(G238:G239)</f>
        <v>3.5</v>
      </c>
      <c r="H237" s="958">
        <f>SUM(H238:H239)</f>
        <v>105</v>
      </c>
      <c r="I237" s="226"/>
      <c r="J237" s="729"/>
      <c r="K237" s="729"/>
      <c r="L237" s="722"/>
      <c r="M237" s="452"/>
      <c r="N237" s="955"/>
      <c r="O237" s="914"/>
      <c r="P237" s="716"/>
      <c r="Q237" s="913"/>
      <c r="R237" s="914"/>
      <c r="S237" s="716"/>
      <c r="T237" s="1383"/>
      <c r="U237" s="1383"/>
      <c r="V237" s="1383"/>
    </row>
    <row r="238" spans="1:22" s="45" customFormat="1" ht="15.75" customHeight="1">
      <c r="A238" s="451"/>
      <c r="B238" s="919" t="s">
        <v>36</v>
      </c>
      <c r="C238" s="951"/>
      <c r="D238" s="952"/>
      <c r="E238" s="729"/>
      <c r="F238" s="730"/>
      <c r="G238" s="1604">
        <v>1</v>
      </c>
      <c r="H238" s="957">
        <f>G238*30</f>
        <v>30</v>
      </c>
      <c r="I238" s="226"/>
      <c r="J238" s="729"/>
      <c r="K238" s="729"/>
      <c r="L238" s="722"/>
      <c r="M238" s="452"/>
      <c r="N238" s="955"/>
      <c r="O238" s="914"/>
      <c r="P238" s="716"/>
      <c r="Q238" s="913"/>
      <c r="R238" s="914"/>
      <c r="S238" s="716"/>
      <c r="T238" s="1383"/>
      <c r="U238" s="1383"/>
      <c r="V238" s="1383"/>
    </row>
    <row r="239" spans="1:22" s="45" customFormat="1" ht="15.75" customHeight="1" thickBot="1">
      <c r="A239" s="451" t="s">
        <v>405</v>
      </c>
      <c r="B239" s="921" t="s">
        <v>37</v>
      </c>
      <c r="C239" s="951"/>
      <c r="D239" s="719">
        <v>4</v>
      </c>
      <c r="E239" s="729"/>
      <c r="F239" s="730"/>
      <c r="G239" s="1603">
        <v>2.5</v>
      </c>
      <c r="H239" s="963">
        <f>G239*30</f>
        <v>75</v>
      </c>
      <c r="I239" s="934">
        <f>SUM(J239:L239)</f>
        <v>30</v>
      </c>
      <c r="J239" s="971">
        <v>15</v>
      </c>
      <c r="K239" s="971"/>
      <c r="L239" s="971">
        <v>15</v>
      </c>
      <c r="M239" s="936">
        <f>H239-I239</f>
        <v>45</v>
      </c>
      <c r="N239" s="959" t="s">
        <v>181</v>
      </c>
      <c r="O239" s="732" t="s">
        <v>181</v>
      </c>
      <c r="P239" s="733" t="s">
        <v>181</v>
      </c>
      <c r="Q239" s="731">
        <v>2</v>
      </c>
      <c r="R239" s="914"/>
      <c r="S239" s="716"/>
      <c r="T239" s="1383"/>
      <c r="U239" s="1383"/>
      <c r="V239" s="1383"/>
    </row>
    <row r="240" spans="1:22" s="45" customFormat="1" ht="15.75" customHeight="1" thickBot="1">
      <c r="A240" s="2971" t="s">
        <v>406</v>
      </c>
      <c r="B240" s="2972"/>
      <c r="C240" s="2972"/>
      <c r="D240" s="2972"/>
      <c r="E240" s="2972"/>
      <c r="F240" s="2972"/>
      <c r="G240" s="2972"/>
      <c r="H240" s="2975"/>
      <c r="I240" s="2975"/>
      <c r="J240" s="2975"/>
      <c r="K240" s="2975"/>
      <c r="L240" s="2975"/>
      <c r="M240" s="2975"/>
      <c r="N240" s="2972"/>
      <c r="O240" s="2972"/>
      <c r="P240" s="2972"/>
      <c r="Q240" s="2972"/>
      <c r="R240" s="2972"/>
      <c r="S240" s="2974"/>
      <c r="T240" s="1383"/>
      <c r="U240" s="1383"/>
      <c r="V240" s="1383"/>
    </row>
    <row r="241" spans="1:22" s="45" customFormat="1" ht="15.75" customHeight="1">
      <c r="A241" s="451" t="s">
        <v>407</v>
      </c>
      <c r="B241" s="972" t="s">
        <v>408</v>
      </c>
      <c r="C241" s="721"/>
      <c r="D241" s="722">
        <v>6</v>
      </c>
      <c r="E241" s="729"/>
      <c r="F241" s="730"/>
      <c r="G241" s="1592">
        <v>2</v>
      </c>
      <c r="H241" s="908">
        <f>G241*30</f>
        <v>60</v>
      </c>
      <c r="I241" s="909">
        <f>SUM(J241:L241)</f>
        <v>24</v>
      </c>
      <c r="J241" s="910">
        <v>16</v>
      </c>
      <c r="K241" s="911"/>
      <c r="L241" s="911">
        <v>8</v>
      </c>
      <c r="M241" s="912">
        <f>H241-I241</f>
        <v>36</v>
      </c>
      <c r="N241" s="913" t="s">
        <v>181</v>
      </c>
      <c r="O241" s="914" t="s">
        <v>181</v>
      </c>
      <c r="P241" s="716" t="s">
        <v>181</v>
      </c>
      <c r="Q241" s="913" t="s">
        <v>181</v>
      </c>
      <c r="R241" s="914" t="s">
        <v>181</v>
      </c>
      <c r="S241" s="716">
        <v>3</v>
      </c>
      <c r="T241" s="1383"/>
      <c r="U241" s="1383"/>
      <c r="V241" s="1383"/>
    </row>
    <row r="242" spans="1:22" s="45" customFormat="1" ht="15.75" customHeight="1">
      <c r="A242" s="451" t="s">
        <v>403</v>
      </c>
      <c r="B242" s="970" t="s">
        <v>404</v>
      </c>
      <c r="C242" s="951"/>
      <c r="D242" s="952"/>
      <c r="E242" s="729"/>
      <c r="F242" s="730"/>
      <c r="G242" s="1592">
        <f>SUM(G243:G244)</f>
        <v>3.5</v>
      </c>
      <c r="H242" s="958">
        <f>SUM(H243:H244)</f>
        <v>105</v>
      </c>
      <c r="I242" s="226"/>
      <c r="J242" s="729"/>
      <c r="K242" s="729"/>
      <c r="L242" s="722"/>
      <c r="M242" s="452"/>
      <c r="N242" s="913"/>
      <c r="O242" s="914"/>
      <c r="P242" s="716"/>
      <c r="Q242" s="913"/>
      <c r="R242" s="914"/>
      <c r="S242" s="716"/>
      <c r="T242" s="1383"/>
      <c r="U242" s="1383"/>
      <c r="V242" s="1383"/>
    </row>
    <row r="243" spans="1:22" s="45" customFormat="1" ht="15.75" customHeight="1">
      <c r="A243" s="451"/>
      <c r="B243" s="919" t="s">
        <v>36</v>
      </c>
      <c r="C243" s="951"/>
      <c r="D243" s="952"/>
      <c r="E243" s="729"/>
      <c r="F243" s="730"/>
      <c r="G243" s="1593">
        <v>1</v>
      </c>
      <c r="H243" s="957">
        <f>G243*30</f>
        <v>30</v>
      </c>
      <c r="I243" s="226"/>
      <c r="J243" s="729"/>
      <c r="K243" s="729"/>
      <c r="L243" s="722"/>
      <c r="M243" s="452"/>
      <c r="N243" s="913"/>
      <c r="O243" s="914"/>
      <c r="P243" s="716"/>
      <c r="Q243" s="913"/>
      <c r="R243" s="914"/>
      <c r="S243" s="716"/>
      <c r="T243" s="1383"/>
      <c r="U243" s="1383"/>
      <c r="V243" s="1383"/>
    </row>
    <row r="244" spans="1:22" s="45" customFormat="1" ht="15.75" customHeight="1">
      <c r="A244" s="451" t="s">
        <v>405</v>
      </c>
      <c r="B244" s="921" t="s">
        <v>37</v>
      </c>
      <c r="C244" s="951"/>
      <c r="D244" s="719">
        <v>4</v>
      </c>
      <c r="E244" s="729"/>
      <c r="F244" s="730"/>
      <c r="G244" s="1592">
        <v>2.5</v>
      </c>
      <c r="H244" s="922">
        <f>G244*30</f>
        <v>75</v>
      </c>
      <c r="I244" s="226">
        <f>SUM(J244:L244)</f>
        <v>30</v>
      </c>
      <c r="J244" s="741">
        <v>15</v>
      </c>
      <c r="K244" s="741"/>
      <c r="L244" s="741">
        <v>15</v>
      </c>
      <c r="M244" s="452">
        <f>H244-I244</f>
        <v>45</v>
      </c>
      <c r="N244" s="731" t="s">
        <v>181</v>
      </c>
      <c r="O244" s="732" t="s">
        <v>181</v>
      </c>
      <c r="P244" s="733" t="s">
        <v>181</v>
      </c>
      <c r="Q244" s="731">
        <v>2</v>
      </c>
      <c r="R244" s="914"/>
      <c r="S244" s="716"/>
      <c r="T244" s="1383"/>
      <c r="U244" s="1383"/>
      <c r="V244" s="1383"/>
    </row>
    <row r="245" spans="1:22" s="45" customFormat="1" ht="34.5" customHeight="1">
      <c r="A245" s="451" t="s">
        <v>409</v>
      </c>
      <c r="B245" s="973" t="s">
        <v>410</v>
      </c>
      <c r="C245" s="951"/>
      <c r="D245" s="952"/>
      <c r="E245" s="729"/>
      <c r="F245" s="730"/>
      <c r="G245" s="724">
        <f>SUM(G246:G247)</f>
        <v>5.5</v>
      </c>
      <c r="H245" s="916">
        <f>SUM(H246:H247)</f>
        <v>165</v>
      </c>
      <c r="I245" s="226"/>
      <c r="J245" s="729"/>
      <c r="K245" s="729"/>
      <c r="L245" s="722"/>
      <c r="M245" s="452"/>
      <c r="N245" s="913"/>
      <c r="O245" s="914"/>
      <c r="P245" s="716"/>
      <c r="Q245" s="913"/>
      <c r="R245" s="914"/>
      <c r="S245" s="716"/>
      <c r="T245" s="1383"/>
      <c r="U245" s="1383"/>
      <c r="V245" s="1383"/>
    </row>
    <row r="246" spans="1:22" s="45" customFormat="1" ht="15.75" customHeight="1">
      <c r="A246" s="451"/>
      <c r="B246" s="919" t="s">
        <v>36</v>
      </c>
      <c r="C246" s="951"/>
      <c r="D246" s="719"/>
      <c r="E246" s="720"/>
      <c r="F246" s="742"/>
      <c r="G246" s="725">
        <v>3</v>
      </c>
      <c r="H246" s="926">
        <f>G246*30</f>
        <v>90</v>
      </c>
      <c r="I246" s="226"/>
      <c r="J246" s="736"/>
      <c r="K246" s="736"/>
      <c r="L246" s="736"/>
      <c r="M246" s="452"/>
      <c r="N246" s="731" t="s">
        <v>181</v>
      </c>
      <c r="O246" s="732" t="s">
        <v>181</v>
      </c>
      <c r="P246" s="733" t="s">
        <v>181</v>
      </c>
      <c r="Q246" s="731" t="s">
        <v>181</v>
      </c>
      <c r="R246" s="732"/>
      <c r="S246" s="716"/>
      <c r="T246" s="1383"/>
      <c r="U246" s="1383"/>
      <c r="V246" s="1383"/>
    </row>
    <row r="247" spans="1:22" s="45" customFormat="1" ht="15.75" customHeight="1" thickBot="1">
      <c r="A247" s="974" t="s">
        <v>411</v>
      </c>
      <c r="B247" s="921" t="s">
        <v>37</v>
      </c>
      <c r="C247" s="975"/>
      <c r="D247" s="976">
        <v>5</v>
      </c>
      <c r="E247" s="977"/>
      <c r="F247" s="978"/>
      <c r="G247" s="726">
        <v>2.5</v>
      </c>
      <c r="H247" s="933">
        <f>G247*30</f>
        <v>75</v>
      </c>
      <c r="I247" s="934">
        <f>SUM(J247:L247)</f>
        <v>27</v>
      </c>
      <c r="J247" s="965">
        <v>18</v>
      </c>
      <c r="K247" s="965"/>
      <c r="L247" s="965">
        <v>9</v>
      </c>
      <c r="M247" s="936">
        <f>H247-I247</f>
        <v>48</v>
      </c>
      <c r="N247" s="979" t="s">
        <v>181</v>
      </c>
      <c r="O247" s="980" t="s">
        <v>181</v>
      </c>
      <c r="P247" s="981" t="s">
        <v>181</v>
      </c>
      <c r="Q247" s="979" t="s">
        <v>181</v>
      </c>
      <c r="R247" s="980">
        <v>3</v>
      </c>
      <c r="S247" s="982"/>
      <c r="T247" s="1383"/>
      <c r="U247" s="1383"/>
      <c r="V247" s="1383"/>
    </row>
    <row r="248" spans="1:19" s="45" customFormat="1" ht="15.75" customHeight="1" thickBot="1">
      <c r="A248" s="2963" t="s">
        <v>230</v>
      </c>
      <c r="B248" s="2968"/>
      <c r="C248" s="453"/>
      <c r="D248" s="454"/>
      <c r="E248" s="455"/>
      <c r="F248" s="727"/>
      <c r="G248" s="1606">
        <f>G186+G187+G193+G197+G200+G203+G206+G209+G210+G211+G219+G225+G228</f>
        <v>72.5</v>
      </c>
      <c r="H248" s="780">
        <f>H186+H187+H193+H197+H200+H203+H206+H209+H210+H211+H219+H225+H228</f>
        <v>2175</v>
      </c>
      <c r="I248" s="984"/>
      <c r="J248" s="752"/>
      <c r="K248" s="752"/>
      <c r="L248" s="753"/>
      <c r="M248" s="985"/>
      <c r="N248" s="747"/>
      <c r="O248" s="748"/>
      <c r="P248" s="749"/>
      <c r="Q248" s="750"/>
      <c r="R248" s="748"/>
      <c r="S248" s="749"/>
    </row>
    <row r="249" spans="1:19" s="45" customFormat="1" ht="15.75" customHeight="1" thickBot="1">
      <c r="A249" s="2961" t="s">
        <v>231</v>
      </c>
      <c r="B249" s="2962"/>
      <c r="C249" s="453"/>
      <c r="D249" s="454"/>
      <c r="E249" s="455"/>
      <c r="F249" s="727"/>
      <c r="G249" s="1607">
        <f>SUMIF($B$187:$B$223,"на базі ВНЗ 1 рівня",G$187:G$222)+G226+G209</f>
        <v>24</v>
      </c>
      <c r="H249" s="997">
        <f>SUMIF($B$187:$B$223,"на базі ВНЗ 1 рівня",H$187:H$222)+H226+H209</f>
        <v>720</v>
      </c>
      <c r="I249" s="750"/>
      <c r="J249" s="748"/>
      <c r="K249" s="748"/>
      <c r="L249" s="748"/>
      <c r="M249" s="987"/>
      <c r="N249" s="751"/>
      <c r="O249" s="752"/>
      <c r="P249" s="753"/>
      <c r="Q249" s="754"/>
      <c r="R249" s="752"/>
      <c r="S249" s="755"/>
    </row>
    <row r="250" spans="1:19" s="45" customFormat="1" ht="15.75" customHeight="1" thickBot="1">
      <c r="A250" s="2963" t="s">
        <v>232</v>
      </c>
      <c r="B250" s="2964"/>
      <c r="C250" s="453"/>
      <c r="D250" s="454"/>
      <c r="E250" s="461"/>
      <c r="F250" s="462"/>
      <c r="G250" s="1608">
        <f>U223+U231</f>
        <v>48.5</v>
      </c>
      <c r="H250" s="780">
        <f>G250*30</f>
        <v>1455</v>
      </c>
      <c r="I250" s="780">
        <v>577</v>
      </c>
      <c r="J250" s="780">
        <v>300</v>
      </c>
      <c r="K250" s="780">
        <v>114</v>
      </c>
      <c r="L250" s="780">
        <v>163</v>
      </c>
      <c r="M250" s="780">
        <f>H250-I250</f>
        <v>878</v>
      </c>
      <c r="N250" s="988">
        <f>SUM(N$187:N$231)</f>
        <v>0</v>
      </c>
      <c r="O250" s="756">
        <f>SUM(O$187:O$231)</f>
        <v>0</v>
      </c>
      <c r="P250" s="989">
        <f>SUM(P$186:P$231)</f>
        <v>6</v>
      </c>
      <c r="Q250" s="989">
        <f>SUM(Q$186:Q$231)</f>
        <v>14</v>
      </c>
      <c r="R250" s="989">
        <f>SUM(R$186:R$231)</f>
        <v>22</v>
      </c>
      <c r="S250" s="989">
        <f>SUM(S$186:S$231)</f>
        <v>14</v>
      </c>
    </row>
    <row r="251" spans="1:19" s="45" customFormat="1" ht="15.75" customHeight="1" thickBot="1">
      <c r="A251" s="2963" t="s">
        <v>233</v>
      </c>
      <c r="B251" s="2968"/>
      <c r="C251" s="453"/>
      <c r="D251" s="454"/>
      <c r="E251" s="455"/>
      <c r="F251" s="727"/>
      <c r="G251" s="1609">
        <f>G248+G101+G100</f>
        <v>122.5</v>
      </c>
      <c r="H251" s="999">
        <f>H248+H101+H100</f>
        <v>3675</v>
      </c>
      <c r="I251" s="991"/>
      <c r="J251" s="992"/>
      <c r="K251" s="992"/>
      <c r="L251" s="992"/>
      <c r="M251" s="993"/>
      <c r="N251" s="994"/>
      <c r="O251" s="757"/>
      <c r="P251" s="758"/>
      <c r="Q251" s="759"/>
      <c r="R251" s="757"/>
      <c r="S251" s="758"/>
    </row>
    <row r="252" spans="1:19" s="45" customFormat="1" ht="15.75" customHeight="1" thickBot="1">
      <c r="A252" s="2961" t="s">
        <v>234</v>
      </c>
      <c r="B252" s="2962"/>
      <c r="C252" s="453"/>
      <c r="D252" s="454"/>
      <c r="E252" s="455"/>
      <c r="F252" s="727"/>
      <c r="G252" s="1610">
        <f>G102+G249+G100</f>
        <v>38.5</v>
      </c>
      <c r="H252" s="998">
        <f>H102+H249+H100</f>
        <v>1155</v>
      </c>
      <c r="I252" s="750"/>
      <c r="J252" s="748"/>
      <c r="K252" s="748"/>
      <c r="L252" s="748"/>
      <c r="M252" s="749"/>
      <c r="N252" s="995"/>
      <c r="O252" s="752"/>
      <c r="P252" s="753"/>
      <c r="Q252" s="754"/>
      <c r="R252" s="752"/>
      <c r="S252" s="755"/>
    </row>
    <row r="253" spans="1:19" s="45" customFormat="1" ht="15.75" customHeight="1" thickBot="1">
      <c r="A253" s="2963" t="s">
        <v>235</v>
      </c>
      <c r="B253" s="2964"/>
      <c r="C253" s="453"/>
      <c r="D253" s="454"/>
      <c r="E253" s="461"/>
      <c r="F253" s="760"/>
      <c r="G253" s="1606">
        <f aca="true" t="shared" si="15" ref="G253:S253">G103+G250</f>
        <v>84</v>
      </c>
      <c r="H253" s="780">
        <f t="shared" si="15"/>
        <v>2520</v>
      </c>
      <c r="I253" s="780">
        <f t="shared" si="15"/>
        <v>1066</v>
      </c>
      <c r="J253" s="780">
        <f t="shared" si="15"/>
        <v>567</v>
      </c>
      <c r="K253" s="780">
        <f t="shared" si="15"/>
        <v>188</v>
      </c>
      <c r="L253" s="780">
        <f t="shared" si="15"/>
        <v>311</v>
      </c>
      <c r="M253" s="780">
        <f t="shared" si="15"/>
        <v>1454</v>
      </c>
      <c r="N253" s="780">
        <f t="shared" si="15"/>
        <v>4</v>
      </c>
      <c r="O253" s="780">
        <f t="shared" si="15"/>
        <v>17</v>
      </c>
      <c r="P253" s="780">
        <f t="shared" si="15"/>
        <v>20</v>
      </c>
      <c r="Q253" s="780">
        <f t="shared" si="15"/>
        <v>24</v>
      </c>
      <c r="R253" s="780">
        <f t="shared" si="15"/>
        <v>22</v>
      </c>
      <c r="S253" s="780">
        <f t="shared" si="15"/>
        <v>14</v>
      </c>
    </row>
    <row r="254" spans="1:19" s="45" customFormat="1" ht="15.75" customHeight="1">
      <c r="A254" s="443"/>
      <c r="B254" s="444"/>
      <c r="C254" s="445"/>
      <c r="D254" s="445"/>
      <c r="E254" s="446"/>
      <c r="F254" s="446"/>
      <c r="G254" s="449"/>
      <c r="H254" s="622"/>
      <c r="I254" s="622"/>
      <c r="J254" s="622"/>
      <c r="K254" s="622"/>
      <c r="L254" s="622"/>
      <c r="M254" s="622"/>
      <c r="N254" s="761"/>
      <c r="O254" s="761"/>
      <c r="P254" s="762"/>
      <c r="Q254" s="762"/>
      <c r="R254" s="762"/>
      <c r="S254" s="763"/>
    </row>
    <row r="255" spans="1:19" s="45" customFormat="1" ht="15.75" customHeight="1" thickBot="1">
      <c r="A255" s="2965" t="s">
        <v>342</v>
      </c>
      <c r="B255" s="2966"/>
      <c r="C255" s="2966"/>
      <c r="D255" s="2966"/>
      <c r="E255" s="2966"/>
      <c r="F255" s="2966"/>
      <c r="G255" s="2966"/>
      <c r="H255" s="2966"/>
      <c r="I255" s="2966"/>
      <c r="J255" s="2966"/>
      <c r="K255" s="2966"/>
      <c r="L255" s="2966"/>
      <c r="M255" s="2966"/>
      <c r="N255" s="2966"/>
      <c r="O255" s="2966"/>
      <c r="P255" s="2966"/>
      <c r="Q255" s="2966"/>
      <c r="R255" s="2966"/>
      <c r="S255" s="2967"/>
    </row>
    <row r="256" spans="1:19" s="45" customFormat="1" ht="15.75" customHeight="1">
      <c r="A256" s="869" t="s">
        <v>414</v>
      </c>
      <c r="B256" s="474" t="s">
        <v>247</v>
      </c>
      <c r="C256" s="475"/>
      <c r="D256" s="476"/>
      <c r="E256" s="477"/>
      <c r="F256" s="478"/>
      <c r="G256" s="1324">
        <f>SUM(G257:G258)</f>
        <v>3</v>
      </c>
      <c r="H256" s="480">
        <f aca="true" t="shared" si="16" ref="H256:H279">G256*30</f>
        <v>90</v>
      </c>
      <c r="I256" s="477"/>
      <c r="J256" s="477"/>
      <c r="K256" s="477"/>
      <c r="L256" s="477"/>
      <c r="M256" s="481"/>
      <c r="N256" s="482"/>
      <c r="O256" s="476"/>
      <c r="P256" s="483"/>
      <c r="Q256" s="482"/>
      <c r="R256" s="46"/>
      <c r="S256" s="483"/>
    </row>
    <row r="257" spans="1:19" s="45" customFormat="1" ht="15.75" customHeight="1">
      <c r="A257" s="870"/>
      <c r="B257" s="474" t="s">
        <v>36</v>
      </c>
      <c r="C257" s="475"/>
      <c r="D257" s="476"/>
      <c r="E257" s="477"/>
      <c r="F257" s="478"/>
      <c r="G257" s="1324">
        <v>0.5</v>
      </c>
      <c r="H257" s="484">
        <f t="shared" si="16"/>
        <v>15</v>
      </c>
      <c r="I257" s="476"/>
      <c r="J257" s="477"/>
      <c r="K257" s="477"/>
      <c r="L257" s="477"/>
      <c r="M257" s="483"/>
      <c r="N257" s="482"/>
      <c r="O257" s="476"/>
      <c r="P257" s="483"/>
      <c r="Q257" s="482"/>
      <c r="R257" s="46"/>
      <c r="S257" s="483"/>
    </row>
    <row r="258" spans="1:22" s="45" customFormat="1" ht="15.75" customHeight="1">
      <c r="A258" s="870" t="s">
        <v>415</v>
      </c>
      <c r="B258" s="485" t="s">
        <v>37</v>
      </c>
      <c r="C258" s="475"/>
      <c r="D258" s="476">
        <v>5</v>
      </c>
      <c r="E258" s="477"/>
      <c r="F258" s="478"/>
      <c r="G258" s="1325">
        <v>2.5</v>
      </c>
      <c r="H258" s="488">
        <f t="shared" si="16"/>
        <v>75</v>
      </c>
      <c r="I258" s="477">
        <f>SUM(J258:L258)</f>
        <v>36</v>
      </c>
      <c r="J258" s="477">
        <v>27</v>
      </c>
      <c r="K258" s="477">
        <v>9</v>
      </c>
      <c r="L258" s="477"/>
      <c r="M258" s="481">
        <f>H258-I258</f>
        <v>39</v>
      </c>
      <c r="N258" s="482"/>
      <c r="O258" s="476"/>
      <c r="P258" s="483"/>
      <c r="Q258" s="482"/>
      <c r="R258" s="871">
        <v>4</v>
      </c>
      <c r="S258" s="483"/>
      <c r="T258" s="45">
        <v>2</v>
      </c>
      <c r="U258" s="25" t="s">
        <v>198</v>
      </c>
      <c r="V258" s="1621">
        <f>SUMIF(T$256:T$306,1,G$256:G$306)</f>
        <v>8.5</v>
      </c>
    </row>
    <row r="259" spans="1:22" s="1396" customFormat="1" ht="15.75" customHeight="1">
      <c r="A259" s="1388" t="s">
        <v>416</v>
      </c>
      <c r="B259" s="1389" t="s">
        <v>254</v>
      </c>
      <c r="C259" s="1395"/>
      <c r="D259" s="1391"/>
      <c r="E259" s="1391"/>
      <c r="F259" s="1397"/>
      <c r="G259" s="1324">
        <f>SUM(G260:G261)</f>
        <v>6</v>
      </c>
      <c r="H259" s="1404">
        <f t="shared" si="16"/>
        <v>180</v>
      </c>
      <c r="I259" s="1391"/>
      <c r="J259" s="1391"/>
      <c r="K259" s="1391"/>
      <c r="L259" s="1391"/>
      <c r="M259" s="1394"/>
      <c r="N259" s="1395"/>
      <c r="O259" s="1391"/>
      <c r="P259" s="1394"/>
      <c r="Q259" s="1395"/>
      <c r="R259" s="1391"/>
      <c r="S259" s="1394"/>
      <c r="U259" s="25" t="s">
        <v>493</v>
      </c>
      <c r="V259" s="1621">
        <f>SUMIF(T$256:T$300,2,G$256:G$300)</f>
        <v>37.5</v>
      </c>
    </row>
    <row r="260" spans="1:22" s="1396" customFormat="1" ht="15.75" customHeight="1">
      <c r="A260" s="1388"/>
      <c r="B260" s="1389" t="s">
        <v>36</v>
      </c>
      <c r="C260" s="1395"/>
      <c r="D260" s="1391"/>
      <c r="E260" s="1391"/>
      <c r="F260" s="1397"/>
      <c r="G260" s="1324">
        <v>2.5</v>
      </c>
      <c r="H260" s="1404">
        <f t="shared" si="16"/>
        <v>75</v>
      </c>
      <c r="I260" s="1391"/>
      <c r="J260" s="1391"/>
      <c r="K260" s="1391"/>
      <c r="L260" s="1391"/>
      <c r="M260" s="1394"/>
      <c r="N260" s="1395"/>
      <c r="O260" s="1391"/>
      <c r="P260" s="1394"/>
      <c r="Q260" s="1395"/>
      <c r="R260" s="1391"/>
      <c r="S260" s="1394"/>
      <c r="V260" s="1636">
        <f>SUM(V258:V259)</f>
        <v>46</v>
      </c>
    </row>
    <row r="261" spans="1:20" s="1396" customFormat="1" ht="15.75" customHeight="1">
      <c r="A261" s="1388" t="s">
        <v>417</v>
      </c>
      <c r="B261" s="897" t="s">
        <v>37</v>
      </c>
      <c r="C261" s="1395">
        <v>6</v>
      </c>
      <c r="D261" s="1391"/>
      <c r="E261" s="1391"/>
      <c r="F261" s="1397"/>
      <c r="G261" s="1325">
        <v>3.5</v>
      </c>
      <c r="H261" s="1398">
        <f t="shared" si="16"/>
        <v>105</v>
      </c>
      <c r="I261" s="893">
        <v>40</v>
      </c>
      <c r="J261" s="893">
        <v>32</v>
      </c>
      <c r="K261" s="893">
        <v>8</v>
      </c>
      <c r="L261" s="893"/>
      <c r="M261" s="1401">
        <v>65</v>
      </c>
      <c r="N261" s="1395"/>
      <c r="O261" s="1391"/>
      <c r="P261" s="1394"/>
      <c r="Q261" s="1395"/>
      <c r="R261" s="1391"/>
      <c r="S261" s="1394">
        <v>5</v>
      </c>
      <c r="T261" s="1396">
        <v>2</v>
      </c>
    </row>
    <row r="262" spans="1:19" s="45" customFormat="1" ht="15.75" customHeight="1">
      <c r="A262" s="869" t="s">
        <v>418</v>
      </c>
      <c r="B262" s="549" t="s">
        <v>255</v>
      </c>
      <c r="C262" s="482"/>
      <c r="D262" s="476"/>
      <c r="E262" s="476"/>
      <c r="F262" s="492"/>
      <c r="G262" s="479">
        <f>SUM(G263:G264)</f>
        <v>9.5</v>
      </c>
      <c r="H262" s="484">
        <f t="shared" si="16"/>
        <v>285</v>
      </c>
      <c r="I262" s="476"/>
      <c r="J262" s="477"/>
      <c r="K262" s="477"/>
      <c r="L262" s="477"/>
      <c r="M262" s="483"/>
      <c r="N262" s="482"/>
      <c r="O262" s="476"/>
      <c r="P262" s="483"/>
      <c r="Q262" s="482"/>
      <c r="R262" s="476"/>
      <c r="S262" s="483"/>
    </row>
    <row r="263" spans="1:19" s="45" customFormat="1" ht="15.75" customHeight="1">
      <c r="A263" s="869"/>
      <c r="B263" s="474" t="s">
        <v>36</v>
      </c>
      <c r="C263" s="482"/>
      <c r="D263" s="476"/>
      <c r="E263" s="476"/>
      <c r="F263" s="492"/>
      <c r="G263" s="479">
        <v>3.5</v>
      </c>
      <c r="H263" s="484">
        <f t="shared" si="16"/>
        <v>105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9"/>
      <c r="B264" s="485" t="s">
        <v>37</v>
      </c>
      <c r="C264" s="482"/>
      <c r="D264" s="476"/>
      <c r="E264" s="476"/>
      <c r="F264" s="492"/>
      <c r="G264" s="487">
        <f>SUM(G265:G266)</f>
        <v>6</v>
      </c>
      <c r="H264" s="488">
        <f t="shared" si="16"/>
        <v>180</v>
      </c>
      <c r="I264" s="477">
        <f>SUM(I265:I266)</f>
        <v>67</v>
      </c>
      <c r="J264" s="477">
        <f>SUM(J265:J266)</f>
        <v>51</v>
      </c>
      <c r="K264" s="477">
        <f>SUM(K265:K266)</f>
        <v>8</v>
      </c>
      <c r="L264" s="477">
        <f>SUM(L265:L266)</f>
        <v>8</v>
      </c>
      <c r="M264" s="481">
        <f>SUM(M265:M266)</f>
        <v>113</v>
      </c>
      <c r="N264" s="482"/>
      <c r="O264" s="476"/>
      <c r="P264" s="483"/>
      <c r="Q264" s="482"/>
      <c r="R264" s="476"/>
      <c r="S264" s="483"/>
    </row>
    <row r="265" spans="1:20" s="45" customFormat="1" ht="15.75" customHeight="1">
      <c r="A265" s="869" t="s">
        <v>419</v>
      </c>
      <c r="B265" s="485" t="s">
        <v>256</v>
      </c>
      <c r="C265" s="482"/>
      <c r="D265" s="476"/>
      <c r="E265" s="476"/>
      <c r="F265" s="492"/>
      <c r="G265" s="487">
        <v>2.5</v>
      </c>
      <c r="H265" s="488">
        <f t="shared" si="16"/>
        <v>75</v>
      </c>
      <c r="I265" s="477">
        <f>SUM(J265:L265)</f>
        <v>27</v>
      </c>
      <c r="J265" s="477">
        <v>27</v>
      </c>
      <c r="K265" s="477"/>
      <c r="L265" s="477"/>
      <c r="M265" s="481">
        <f>H265-I265</f>
        <v>48</v>
      </c>
      <c r="N265" s="482"/>
      <c r="O265" s="476"/>
      <c r="P265" s="483"/>
      <c r="Q265" s="482"/>
      <c r="R265" s="476">
        <v>3</v>
      </c>
      <c r="S265" s="483"/>
      <c r="T265" s="45">
        <v>2</v>
      </c>
    </row>
    <row r="266" spans="1:20" s="45" customFormat="1" ht="15.75" customHeight="1">
      <c r="A266" s="869" t="s">
        <v>420</v>
      </c>
      <c r="B266" s="485" t="s">
        <v>256</v>
      </c>
      <c r="C266" s="482">
        <v>6</v>
      </c>
      <c r="D266" s="476"/>
      <c r="E266" s="476"/>
      <c r="F266" s="492"/>
      <c r="G266" s="487">
        <v>3.5</v>
      </c>
      <c r="H266" s="488">
        <f t="shared" si="16"/>
        <v>105</v>
      </c>
      <c r="I266" s="477">
        <f>SUM(J266:L266)</f>
        <v>40</v>
      </c>
      <c r="J266" s="507">
        <v>24</v>
      </c>
      <c r="K266" s="477">
        <v>8</v>
      </c>
      <c r="L266" s="477">
        <v>8</v>
      </c>
      <c r="M266" s="481">
        <f>H266-I266</f>
        <v>65</v>
      </c>
      <c r="N266" s="482"/>
      <c r="O266" s="476"/>
      <c r="P266" s="483"/>
      <c r="Q266" s="482"/>
      <c r="R266" s="476"/>
      <c r="S266" s="483">
        <v>5</v>
      </c>
      <c r="T266" s="45">
        <v>2</v>
      </c>
    </row>
    <row r="267" spans="1:19" s="1396" customFormat="1" ht="15.75" customHeight="1">
      <c r="A267" s="1388" t="s">
        <v>421</v>
      </c>
      <c r="B267" s="1406" t="s">
        <v>257</v>
      </c>
      <c r="C267" s="1395"/>
      <c r="D267" s="1391"/>
      <c r="E267" s="1391"/>
      <c r="F267" s="1397"/>
      <c r="G267" s="1279">
        <f>SUM(G268:G269)</f>
        <v>3</v>
      </c>
      <c r="H267" s="1404">
        <f t="shared" si="16"/>
        <v>90</v>
      </c>
      <c r="I267" s="1391"/>
      <c r="J267" s="893"/>
      <c r="K267" s="893"/>
      <c r="L267" s="893"/>
      <c r="M267" s="1394"/>
      <c r="N267" s="1395"/>
      <c r="O267" s="1391"/>
      <c r="P267" s="1394"/>
      <c r="Q267" s="1395"/>
      <c r="R267" s="1391"/>
      <c r="S267" s="1394"/>
    </row>
    <row r="268" spans="1:19" s="1396" customFormat="1" ht="15.75" customHeight="1">
      <c r="A268" s="1388"/>
      <c r="B268" s="1389" t="s">
        <v>36</v>
      </c>
      <c r="C268" s="1395"/>
      <c r="D268" s="1391"/>
      <c r="E268" s="1391"/>
      <c r="F268" s="1397"/>
      <c r="G268" s="1279">
        <v>1</v>
      </c>
      <c r="H268" s="1404">
        <f t="shared" si="16"/>
        <v>30</v>
      </c>
      <c r="I268" s="1391"/>
      <c r="J268" s="893"/>
      <c r="K268" s="893"/>
      <c r="L268" s="893"/>
      <c r="M268" s="1394"/>
      <c r="N268" s="1395"/>
      <c r="O268" s="1391"/>
      <c r="P268" s="1394"/>
      <c r="Q268" s="1395"/>
      <c r="R268" s="1391"/>
      <c r="S268" s="1394"/>
    </row>
    <row r="269" spans="1:20" s="1396" customFormat="1" ht="15.75" customHeight="1">
      <c r="A269" s="1388" t="s">
        <v>422</v>
      </c>
      <c r="B269" s="897" t="s">
        <v>37</v>
      </c>
      <c r="C269" s="1395">
        <v>6</v>
      </c>
      <c r="D269" s="1391"/>
      <c r="E269" s="1391"/>
      <c r="F269" s="1397"/>
      <c r="G269" s="1278">
        <v>2</v>
      </c>
      <c r="H269" s="1398">
        <f t="shared" si="16"/>
        <v>60</v>
      </c>
      <c r="I269" s="893">
        <f>SUM(J269:L269)</f>
        <v>24</v>
      </c>
      <c r="J269" s="893">
        <v>16</v>
      </c>
      <c r="K269" s="893"/>
      <c r="L269" s="1407">
        <v>8</v>
      </c>
      <c r="M269" s="1401">
        <f>H269-I269</f>
        <v>36</v>
      </c>
      <c r="N269" s="1395"/>
      <c r="O269" s="1391"/>
      <c r="P269" s="1394"/>
      <c r="Q269" s="1395"/>
      <c r="R269" s="1391"/>
      <c r="S269" s="1394">
        <v>3</v>
      </c>
      <c r="T269" s="1396">
        <v>2</v>
      </c>
    </row>
    <row r="270" spans="1:20" s="1420" customFormat="1" ht="15.75" customHeight="1">
      <c r="A270" s="1408" t="s">
        <v>454</v>
      </c>
      <c r="B270" s="1409" t="s">
        <v>455</v>
      </c>
      <c r="C270" s="1410"/>
      <c r="D270" s="1411">
        <v>5</v>
      </c>
      <c r="E270" s="1412"/>
      <c r="F270" s="1413"/>
      <c r="G270" s="1414">
        <v>2.5</v>
      </c>
      <c r="H270" s="1415">
        <f t="shared" si="16"/>
        <v>75</v>
      </c>
      <c r="I270" s="1416">
        <f>SUM(J270:L270)</f>
        <v>30</v>
      </c>
      <c r="J270" s="1416">
        <v>20</v>
      </c>
      <c r="K270" s="1416"/>
      <c r="L270" s="1416">
        <v>10</v>
      </c>
      <c r="M270" s="1417">
        <f>H270-I270</f>
        <v>45</v>
      </c>
      <c r="N270" s="1418"/>
      <c r="O270" s="1412"/>
      <c r="P270" s="1419"/>
      <c r="Q270" s="1418"/>
      <c r="R270" s="1412">
        <v>3</v>
      </c>
      <c r="S270" s="1419"/>
      <c r="T270" s="1420">
        <v>2</v>
      </c>
    </row>
    <row r="271" spans="1:19" s="45" customFormat="1" ht="15.75" customHeight="1">
      <c r="A271" s="473" t="s">
        <v>423</v>
      </c>
      <c r="B271" s="881" t="s">
        <v>267</v>
      </c>
      <c r="C271" s="482"/>
      <c r="D271" s="476"/>
      <c r="E271" s="543"/>
      <c r="F271" s="544"/>
      <c r="G271" s="1611">
        <f>SUM(G272:G273)</f>
        <v>7.5</v>
      </c>
      <c r="H271" s="484">
        <f t="shared" si="16"/>
        <v>225</v>
      </c>
      <c r="I271" s="476"/>
      <c r="J271" s="477"/>
      <c r="K271" s="477"/>
      <c r="L271" s="477"/>
      <c r="M271" s="483"/>
      <c r="N271" s="545"/>
      <c r="O271" s="546"/>
      <c r="P271" s="547"/>
      <c r="Q271" s="545"/>
      <c r="R271" s="546"/>
      <c r="S271" s="547"/>
    </row>
    <row r="272" spans="1:19" s="45" customFormat="1" ht="15.75" customHeight="1">
      <c r="A272" s="473"/>
      <c r="B272" s="549" t="s">
        <v>36</v>
      </c>
      <c r="C272" s="482"/>
      <c r="D272" s="476"/>
      <c r="E272" s="543"/>
      <c r="F272" s="544"/>
      <c r="G272" s="1612">
        <v>3</v>
      </c>
      <c r="H272" s="484">
        <f t="shared" si="16"/>
        <v>90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877" t="s">
        <v>37</v>
      </c>
      <c r="C273" s="482"/>
      <c r="D273" s="476"/>
      <c r="E273" s="543"/>
      <c r="F273" s="544"/>
      <c r="G273" s="1613">
        <v>4.5</v>
      </c>
      <c r="H273" s="488">
        <f t="shared" si="16"/>
        <v>135</v>
      </c>
      <c r="I273" s="477">
        <f>SUM(I274:I276)</f>
        <v>62</v>
      </c>
      <c r="J273" s="477">
        <f>SUM(J274:J276)</f>
        <v>30</v>
      </c>
      <c r="K273" s="477">
        <f>SUM(K274:K276)</f>
        <v>8</v>
      </c>
      <c r="L273" s="477">
        <f>SUM(L274:L276)</f>
        <v>24</v>
      </c>
      <c r="M273" s="477">
        <f>SUM(M274:M276)</f>
        <v>58</v>
      </c>
      <c r="N273" s="486"/>
      <c r="O273" s="546"/>
      <c r="P273" s="547"/>
      <c r="Q273" s="545"/>
      <c r="R273" s="546"/>
      <c r="S273" s="547"/>
    </row>
    <row r="274" spans="1:20" s="45" customFormat="1" ht="15.75" customHeight="1">
      <c r="A274" s="473" t="s">
        <v>456</v>
      </c>
      <c r="B274" s="882" t="s">
        <v>267</v>
      </c>
      <c r="C274" s="482">
        <v>4</v>
      </c>
      <c r="D274" s="476"/>
      <c r="E274" s="543"/>
      <c r="F274" s="544"/>
      <c r="G274" s="862">
        <v>3</v>
      </c>
      <c r="H274" s="488">
        <f t="shared" si="16"/>
        <v>90</v>
      </c>
      <c r="I274" s="477">
        <f>SUM(J274:L274)</f>
        <v>45</v>
      </c>
      <c r="J274" s="477">
        <v>30</v>
      </c>
      <c r="K274" s="477">
        <v>8</v>
      </c>
      <c r="L274" s="477">
        <v>7</v>
      </c>
      <c r="M274" s="481">
        <f>H274-I274</f>
        <v>45</v>
      </c>
      <c r="N274" s="545"/>
      <c r="O274" s="546"/>
      <c r="P274" s="547"/>
      <c r="Q274" s="545">
        <v>3</v>
      </c>
      <c r="R274" s="546"/>
      <c r="S274" s="547"/>
      <c r="T274" s="45">
        <v>2</v>
      </c>
    </row>
    <row r="275" spans="1:20" s="45" customFormat="1" ht="15.75" customHeight="1">
      <c r="A275" s="473" t="s">
        <v>457</v>
      </c>
      <c r="B275" s="882" t="s">
        <v>268</v>
      </c>
      <c r="C275" s="482"/>
      <c r="D275" s="476"/>
      <c r="E275" s="543"/>
      <c r="F275" s="544"/>
      <c r="G275" s="548">
        <v>0.5</v>
      </c>
      <c r="H275" s="488">
        <f t="shared" si="16"/>
        <v>15</v>
      </c>
      <c r="I275" s="477">
        <f>SUM(J275:L275)</f>
        <v>9</v>
      </c>
      <c r="J275" s="477"/>
      <c r="K275" s="477"/>
      <c r="L275" s="477">
        <v>9</v>
      </c>
      <c r="M275" s="481">
        <f>H275-I275</f>
        <v>6</v>
      </c>
      <c r="N275" s="545"/>
      <c r="O275" s="546"/>
      <c r="P275" s="547"/>
      <c r="Q275" s="545"/>
      <c r="R275" s="546">
        <v>1</v>
      </c>
      <c r="S275" s="547"/>
      <c r="T275" s="45">
        <v>2</v>
      </c>
    </row>
    <row r="276" spans="1:20" s="45" customFormat="1" ht="15.75" customHeight="1">
      <c r="A276" s="473" t="s">
        <v>458</v>
      </c>
      <c r="B276" s="882" t="s">
        <v>268</v>
      </c>
      <c r="C276" s="482"/>
      <c r="D276" s="476"/>
      <c r="E276" s="543"/>
      <c r="F276" s="550">
        <v>6</v>
      </c>
      <c r="G276" s="548">
        <v>0.5</v>
      </c>
      <c r="H276" s="488">
        <f t="shared" si="16"/>
        <v>15</v>
      </c>
      <c r="I276" s="477">
        <f>SUM(J276:L276)</f>
        <v>8</v>
      </c>
      <c r="J276" s="477"/>
      <c r="K276" s="477"/>
      <c r="L276" s="477">
        <v>8</v>
      </c>
      <c r="M276" s="481">
        <f>H276-I276</f>
        <v>7</v>
      </c>
      <c r="N276" s="545"/>
      <c r="O276" s="546"/>
      <c r="P276" s="547"/>
      <c r="Q276" s="545"/>
      <c r="R276" s="546"/>
      <c r="S276" s="547">
        <v>1</v>
      </c>
      <c r="T276" s="45">
        <v>2</v>
      </c>
    </row>
    <row r="277" spans="1:19" s="1396" customFormat="1" ht="15.75" customHeight="1">
      <c r="A277" s="1388" t="s">
        <v>424</v>
      </c>
      <c r="B277" s="1389" t="s">
        <v>259</v>
      </c>
      <c r="C277" s="1390"/>
      <c r="D277" s="1391"/>
      <c r="E277" s="893"/>
      <c r="F277" s="1392"/>
      <c r="G277" s="1324">
        <f>SUM(G278:G279)</f>
        <v>9.5</v>
      </c>
      <c r="H277" s="1393">
        <f t="shared" si="16"/>
        <v>285</v>
      </c>
      <c r="I277" s="1391"/>
      <c r="J277" s="893"/>
      <c r="K277" s="893"/>
      <c r="L277" s="893"/>
      <c r="M277" s="1394"/>
      <c r="N277" s="1395"/>
      <c r="O277" s="1391"/>
      <c r="P277" s="1394"/>
      <c r="Q277" s="1395"/>
      <c r="R277" s="1391"/>
      <c r="S277" s="1394"/>
    </row>
    <row r="278" spans="1:19" s="1396" customFormat="1" ht="15.75" customHeight="1">
      <c r="A278" s="1388"/>
      <c r="B278" s="1389" t="s">
        <v>36</v>
      </c>
      <c r="C278" s="1390"/>
      <c r="D278" s="1391"/>
      <c r="E278" s="893"/>
      <c r="F278" s="1392"/>
      <c r="G278" s="1324">
        <v>1</v>
      </c>
      <c r="H278" s="1393">
        <f t="shared" si="16"/>
        <v>30</v>
      </c>
      <c r="I278" s="1391"/>
      <c r="J278" s="893"/>
      <c r="K278" s="893"/>
      <c r="L278" s="893"/>
      <c r="M278" s="1394"/>
      <c r="N278" s="1395"/>
      <c r="O278" s="1391"/>
      <c r="P278" s="1394"/>
      <c r="Q278" s="1395"/>
      <c r="R278" s="1391"/>
      <c r="S278" s="1394"/>
    </row>
    <row r="279" spans="1:19" s="1396" customFormat="1" ht="15.75" customHeight="1">
      <c r="A279" s="1388"/>
      <c r="B279" s="897" t="s">
        <v>37</v>
      </c>
      <c r="C279" s="1395"/>
      <c r="D279" s="1391"/>
      <c r="E279" s="1391"/>
      <c r="F279" s="1397"/>
      <c r="G279" s="1325">
        <f>G280+G281+G282+G283</f>
        <v>8.5</v>
      </c>
      <c r="H279" s="1398">
        <f t="shared" si="16"/>
        <v>255</v>
      </c>
      <c r="I279" s="893">
        <f>SUM(I280:I283)</f>
        <v>123</v>
      </c>
      <c r="J279" s="893">
        <f>SUM(J280:J283)</f>
        <v>84</v>
      </c>
      <c r="K279" s="893">
        <f>SUM(K280:K283)</f>
        <v>17</v>
      </c>
      <c r="L279" s="893">
        <f>SUM(L280:L283)</f>
        <v>22</v>
      </c>
      <c r="M279" s="1399">
        <f>SUM(M280:M283)</f>
        <v>132</v>
      </c>
      <c r="N279" s="1400"/>
      <c r="O279" s="1391"/>
      <c r="P279" s="1394"/>
      <c r="Q279" s="1395"/>
      <c r="R279" s="1391"/>
      <c r="S279" s="1394"/>
    </row>
    <row r="280" spans="1:20" s="1396" customFormat="1" ht="15.75" customHeight="1">
      <c r="A280" s="1388" t="s">
        <v>425</v>
      </c>
      <c r="B280" s="897" t="s">
        <v>259</v>
      </c>
      <c r="C280" s="1395"/>
      <c r="D280" s="1391"/>
      <c r="E280" s="1391"/>
      <c r="F280" s="1397"/>
      <c r="G280" s="1325">
        <v>2</v>
      </c>
      <c r="H280" s="1398">
        <f>G280*30</f>
        <v>60</v>
      </c>
      <c r="I280" s="893">
        <f>SUM(J280:L280)</f>
        <v>27</v>
      </c>
      <c r="J280" s="893">
        <v>27</v>
      </c>
      <c r="K280" s="893"/>
      <c r="L280" s="893"/>
      <c r="M280" s="1401">
        <f>H280-I280</f>
        <v>33</v>
      </c>
      <c r="N280" s="1395"/>
      <c r="O280" s="1391">
        <v>3</v>
      </c>
      <c r="P280" s="1394"/>
      <c r="Q280" s="1395"/>
      <c r="R280" s="1391"/>
      <c r="S280" s="1394"/>
      <c r="T280" s="1396">
        <v>1</v>
      </c>
    </row>
    <row r="281" spans="1:20" s="1396" customFormat="1" ht="15.75" customHeight="1">
      <c r="A281" s="1388" t="s">
        <v>426</v>
      </c>
      <c r="B281" s="897" t="s">
        <v>259</v>
      </c>
      <c r="C281" s="1395"/>
      <c r="D281" s="1391">
        <v>3</v>
      </c>
      <c r="E281" s="1391"/>
      <c r="F281" s="1397"/>
      <c r="G281" s="1325">
        <v>3</v>
      </c>
      <c r="H281" s="1398">
        <f aca="true" t="shared" si="17" ref="H281:H306">G281*30</f>
        <v>90</v>
      </c>
      <c r="I281" s="893">
        <f>SUM(J281:L281)</f>
        <v>36</v>
      </c>
      <c r="J281" s="893">
        <v>27</v>
      </c>
      <c r="K281" s="893">
        <v>9</v>
      </c>
      <c r="L281" s="893"/>
      <c r="M281" s="1401">
        <f>H281-I281</f>
        <v>54</v>
      </c>
      <c r="N281" s="1395"/>
      <c r="O281" s="1391"/>
      <c r="P281" s="1394">
        <v>4</v>
      </c>
      <c r="Q281" s="1395"/>
      <c r="R281" s="1391"/>
      <c r="S281" s="1394"/>
      <c r="T281" s="1396">
        <v>1</v>
      </c>
    </row>
    <row r="282" spans="1:20" s="1396" customFormat="1" ht="15.75" customHeight="1">
      <c r="A282" s="1388" t="s">
        <v>427</v>
      </c>
      <c r="B282" s="897" t="s">
        <v>259</v>
      </c>
      <c r="C282" s="1395">
        <v>4</v>
      </c>
      <c r="D282" s="1391"/>
      <c r="E282" s="1391"/>
      <c r="F282" s="1397"/>
      <c r="G282" s="1325">
        <v>2</v>
      </c>
      <c r="H282" s="1398">
        <f t="shared" si="17"/>
        <v>60</v>
      </c>
      <c r="I282" s="893">
        <f>SUM(J282:L282)</f>
        <v>45</v>
      </c>
      <c r="J282" s="893">
        <v>30</v>
      </c>
      <c r="K282" s="893">
        <v>8</v>
      </c>
      <c r="L282" s="893">
        <v>7</v>
      </c>
      <c r="M282" s="1401">
        <f>H282-I282</f>
        <v>15</v>
      </c>
      <c r="N282" s="1395"/>
      <c r="O282" s="1391"/>
      <c r="P282" s="1394"/>
      <c r="Q282" s="1395">
        <v>3</v>
      </c>
      <c r="R282" s="1391"/>
      <c r="S282" s="1394"/>
      <c r="T282" s="1396">
        <v>2</v>
      </c>
    </row>
    <row r="283" spans="1:20" s="1396" customFormat="1" ht="15.75" customHeight="1">
      <c r="A283" s="1388" t="s">
        <v>459</v>
      </c>
      <c r="B283" s="897" t="s">
        <v>260</v>
      </c>
      <c r="C283" s="1395"/>
      <c r="D283" s="1391"/>
      <c r="E283" s="1391"/>
      <c r="F283" s="1402">
        <v>4</v>
      </c>
      <c r="G283" s="1325">
        <v>1.5</v>
      </c>
      <c r="H283" s="1398">
        <f t="shared" si="17"/>
        <v>45</v>
      </c>
      <c r="I283" s="893">
        <f>SUM(J283:L283)</f>
        <v>15</v>
      </c>
      <c r="J283" s="893"/>
      <c r="K283" s="893"/>
      <c r="L283" s="893">
        <v>15</v>
      </c>
      <c r="M283" s="1401">
        <f>H283-I283</f>
        <v>30</v>
      </c>
      <c r="N283" s="1395"/>
      <c r="O283" s="1391"/>
      <c r="P283" s="1394"/>
      <c r="Q283" s="1395">
        <v>1</v>
      </c>
      <c r="R283" s="1391"/>
      <c r="S283" s="1394"/>
      <c r="T283" s="1396">
        <v>2</v>
      </c>
    </row>
    <row r="284" spans="1:19" s="1396" customFormat="1" ht="15.75" customHeight="1">
      <c r="A284" s="1388" t="s">
        <v>428</v>
      </c>
      <c r="B284" s="1403" t="s">
        <v>262</v>
      </c>
      <c r="C284" s="1390"/>
      <c r="D284" s="1391"/>
      <c r="E284" s="893"/>
      <c r="F284" s="1392"/>
      <c r="G284" s="1324">
        <f>SUM(G285:G286)</f>
        <v>10.5</v>
      </c>
      <c r="H284" s="1404">
        <f t="shared" si="17"/>
        <v>315</v>
      </c>
      <c r="I284" s="1391"/>
      <c r="J284" s="893"/>
      <c r="K284" s="893"/>
      <c r="L284" s="893"/>
      <c r="M284" s="1394"/>
      <c r="N284" s="1395"/>
      <c r="O284" s="1391"/>
      <c r="P284" s="1394"/>
      <c r="Q284" s="1395"/>
      <c r="R284" s="1391"/>
      <c r="S284" s="1394"/>
    </row>
    <row r="285" spans="1:19" s="1396" customFormat="1" ht="15.75" customHeight="1">
      <c r="A285" s="1388"/>
      <c r="B285" s="1389" t="s">
        <v>36</v>
      </c>
      <c r="C285" s="1390"/>
      <c r="D285" s="1391"/>
      <c r="E285" s="893"/>
      <c r="F285" s="1392"/>
      <c r="G285" s="1324">
        <v>4</v>
      </c>
      <c r="H285" s="1404">
        <f t="shared" si="17"/>
        <v>120</v>
      </c>
      <c r="I285" s="1391"/>
      <c r="J285" s="893"/>
      <c r="K285" s="893"/>
      <c r="L285" s="893"/>
      <c r="M285" s="1394"/>
      <c r="N285" s="1395"/>
      <c r="O285" s="1391"/>
      <c r="P285" s="1394"/>
      <c r="Q285" s="1395"/>
      <c r="R285" s="1391"/>
      <c r="S285" s="1394"/>
    </row>
    <row r="286" spans="1:19" s="1396" customFormat="1" ht="15.75" customHeight="1">
      <c r="A286" s="1388"/>
      <c r="B286" s="897" t="s">
        <v>37</v>
      </c>
      <c r="C286" s="1395"/>
      <c r="D286" s="1391"/>
      <c r="E286" s="1391"/>
      <c r="F286" s="1397"/>
      <c r="G286" s="1325">
        <v>6.5</v>
      </c>
      <c r="H286" s="1398">
        <f t="shared" si="17"/>
        <v>195</v>
      </c>
      <c r="I286" s="893">
        <f>SUM(I287:I289)</f>
        <v>88</v>
      </c>
      <c r="J286" s="893">
        <f>SUM(J287:J289)</f>
        <v>54</v>
      </c>
      <c r="K286" s="893">
        <f>SUM(K287:K289)</f>
        <v>17</v>
      </c>
      <c r="L286" s="893">
        <f>SUM(L287:L289)</f>
        <v>17</v>
      </c>
      <c r="M286" s="1401">
        <f>H286-I286</f>
        <v>107</v>
      </c>
      <c r="N286" s="1395"/>
      <c r="O286" s="1391"/>
      <c r="P286" s="1394"/>
      <c r="Q286" s="1395"/>
      <c r="R286" s="1391"/>
      <c r="S286" s="1394"/>
    </row>
    <row r="287" spans="1:20" s="1396" customFormat="1" ht="15.75" customHeight="1">
      <c r="A287" s="1388" t="s">
        <v>429</v>
      </c>
      <c r="B287" s="897" t="s">
        <v>262</v>
      </c>
      <c r="C287" s="1395"/>
      <c r="D287" s="1405"/>
      <c r="E287" s="1391"/>
      <c r="F287" s="1397"/>
      <c r="G287" s="1325">
        <v>4</v>
      </c>
      <c r="H287" s="1398">
        <f t="shared" si="17"/>
        <v>120</v>
      </c>
      <c r="I287" s="893">
        <f>SUM(J287:L287)</f>
        <v>60</v>
      </c>
      <c r="J287" s="893">
        <v>45</v>
      </c>
      <c r="K287" s="893">
        <v>8</v>
      </c>
      <c r="L287" s="893">
        <v>7</v>
      </c>
      <c r="M287" s="1401">
        <f>H287-I287</f>
        <v>60</v>
      </c>
      <c r="N287" s="1395"/>
      <c r="O287" s="1391"/>
      <c r="P287" s="1394"/>
      <c r="Q287" s="1395">
        <v>4</v>
      </c>
      <c r="R287" s="1391"/>
      <c r="S287" s="1394"/>
      <c r="T287" s="1396">
        <v>2</v>
      </c>
    </row>
    <row r="288" spans="1:20" s="1396" customFormat="1" ht="15.75" customHeight="1">
      <c r="A288" s="1388" t="s">
        <v>460</v>
      </c>
      <c r="B288" s="897" t="s">
        <v>262</v>
      </c>
      <c r="C288" s="1395">
        <v>5</v>
      </c>
      <c r="D288" s="1391"/>
      <c r="E288" s="1391"/>
      <c r="F288" s="1397"/>
      <c r="G288" s="1325">
        <v>1.5</v>
      </c>
      <c r="H288" s="1398">
        <f t="shared" si="17"/>
        <v>45</v>
      </c>
      <c r="I288" s="893">
        <f>SUM(J288:L288)</f>
        <v>18</v>
      </c>
      <c r="J288" s="893">
        <v>9</v>
      </c>
      <c r="K288" s="893">
        <v>9</v>
      </c>
      <c r="L288" s="893"/>
      <c r="M288" s="1401">
        <f>H288-I288</f>
        <v>27</v>
      </c>
      <c r="N288" s="1395"/>
      <c r="O288" s="1391"/>
      <c r="P288" s="1394"/>
      <c r="Q288" s="1395"/>
      <c r="R288" s="1391">
        <v>2</v>
      </c>
      <c r="S288" s="1394"/>
      <c r="T288" s="1396">
        <v>2</v>
      </c>
    </row>
    <row r="289" spans="1:20" s="1396" customFormat="1" ht="15.75" customHeight="1">
      <c r="A289" s="1388" t="s">
        <v>461</v>
      </c>
      <c r="B289" s="897" t="s">
        <v>263</v>
      </c>
      <c r="C289" s="1395"/>
      <c r="D289" s="1391"/>
      <c r="E289" s="1391"/>
      <c r="F289" s="1402">
        <v>5</v>
      </c>
      <c r="G289" s="1325">
        <v>1</v>
      </c>
      <c r="H289" s="1398">
        <f t="shared" si="17"/>
        <v>30</v>
      </c>
      <c r="I289" s="893">
        <f>SUM(J289:L289)</f>
        <v>10</v>
      </c>
      <c r="J289" s="893"/>
      <c r="K289" s="893"/>
      <c r="L289" s="893">
        <v>10</v>
      </c>
      <c r="M289" s="1401">
        <f>H289-I289</f>
        <v>20</v>
      </c>
      <c r="N289" s="1395"/>
      <c r="O289" s="1391"/>
      <c r="P289" s="1394"/>
      <c r="Q289" s="1395"/>
      <c r="R289" s="1391">
        <v>1</v>
      </c>
      <c r="S289" s="1394"/>
      <c r="T289" s="1396">
        <v>2</v>
      </c>
    </row>
    <row r="290" spans="1:19" s="45" customFormat="1" ht="15.75" customHeight="1">
      <c r="A290" s="869" t="s">
        <v>430</v>
      </c>
      <c r="B290" s="549" t="s">
        <v>264</v>
      </c>
      <c r="C290" s="475"/>
      <c r="D290" s="476"/>
      <c r="E290" s="477"/>
      <c r="F290" s="478"/>
      <c r="G290" s="1344">
        <f>SUM(G291:G292)</f>
        <v>6.5</v>
      </c>
      <c r="H290" s="484">
        <f t="shared" si="17"/>
        <v>195</v>
      </c>
      <c r="I290" s="476"/>
      <c r="J290" s="477"/>
      <c r="K290" s="477"/>
      <c r="L290" s="477"/>
      <c r="M290" s="483"/>
      <c r="N290" s="482"/>
      <c r="O290" s="476"/>
      <c r="P290" s="483"/>
      <c r="Q290" s="482"/>
      <c r="R290" s="476"/>
      <c r="S290" s="483"/>
    </row>
    <row r="291" spans="1:19" s="45" customFormat="1" ht="15.75" customHeight="1">
      <c r="A291" s="869"/>
      <c r="B291" s="549" t="s">
        <v>36</v>
      </c>
      <c r="C291" s="475"/>
      <c r="D291" s="476"/>
      <c r="E291" s="477"/>
      <c r="F291" s="478"/>
      <c r="G291" s="1324">
        <v>3</v>
      </c>
      <c r="H291" s="484">
        <f t="shared" si="17"/>
        <v>90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20" s="45" customFormat="1" ht="15.75" customHeight="1">
      <c r="A292" s="1037" t="s">
        <v>431</v>
      </c>
      <c r="B292" s="877" t="s">
        <v>37</v>
      </c>
      <c r="C292" s="482">
        <v>4</v>
      </c>
      <c r="D292" s="476"/>
      <c r="E292" s="477"/>
      <c r="F292" s="478"/>
      <c r="G292" s="1325">
        <v>3.5</v>
      </c>
      <c r="H292" s="488">
        <f t="shared" si="17"/>
        <v>105</v>
      </c>
      <c r="I292" s="477">
        <f>SUM(J292:L292)</f>
        <v>45</v>
      </c>
      <c r="J292" s="477">
        <v>30</v>
      </c>
      <c r="K292" s="477">
        <v>8</v>
      </c>
      <c r="L292" s="477">
        <v>7</v>
      </c>
      <c r="M292" s="481">
        <f>H292-I292</f>
        <v>60</v>
      </c>
      <c r="N292" s="482"/>
      <c r="O292" s="476"/>
      <c r="P292" s="483"/>
      <c r="Q292" s="482">
        <v>3</v>
      </c>
      <c r="R292" s="476"/>
      <c r="S292" s="483"/>
      <c r="T292" s="45">
        <v>2</v>
      </c>
    </row>
    <row r="293" spans="1:19" s="45" customFormat="1" ht="15.75" customHeight="1">
      <c r="A293" s="473" t="s">
        <v>432</v>
      </c>
      <c r="B293" s="549" t="s">
        <v>33</v>
      </c>
      <c r="C293" s="482"/>
      <c r="D293" s="46"/>
      <c r="E293" s="543"/>
      <c r="F293" s="544"/>
      <c r="G293" s="1354">
        <f>SUM(G294:G295)</f>
        <v>6</v>
      </c>
      <c r="H293" s="884">
        <f t="shared" si="17"/>
        <v>180</v>
      </c>
      <c r="I293" s="477"/>
      <c r="J293" s="477"/>
      <c r="K293" s="477"/>
      <c r="L293" s="477"/>
      <c r="M293" s="481"/>
      <c r="N293" s="545"/>
      <c r="O293" s="546"/>
      <c r="P293" s="547"/>
      <c r="Q293" s="545"/>
      <c r="R293" s="546"/>
      <c r="S293" s="547"/>
    </row>
    <row r="294" spans="1:19" s="45" customFormat="1" ht="15.75" customHeight="1">
      <c r="A294" s="473"/>
      <c r="B294" s="474" t="s">
        <v>36</v>
      </c>
      <c r="C294" s="482"/>
      <c r="D294" s="476"/>
      <c r="E294" s="543"/>
      <c r="F294" s="544"/>
      <c r="G294" s="1354">
        <v>2.5</v>
      </c>
      <c r="H294" s="884">
        <f t="shared" si="17"/>
        <v>75</v>
      </c>
      <c r="I294" s="476"/>
      <c r="J294" s="477"/>
      <c r="K294" s="477"/>
      <c r="L294" s="477"/>
      <c r="M294" s="483"/>
      <c r="N294" s="545"/>
      <c r="O294" s="546"/>
      <c r="P294" s="547"/>
      <c r="Q294" s="545"/>
      <c r="R294" s="546"/>
      <c r="S294" s="547"/>
    </row>
    <row r="295" spans="1:20" s="45" customFormat="1" ht="15.75" customHeight="1">
      <c r="A295" s="473" t="s">
        <v>433</v>
      </c>
      <c r="B295" s="485" t="s">
        <v>37</v>
      </c>
      <c r="C295" s="482"/>
      <c r="D295" s="476">
        <v>4</v>
      </c>
      <c r="E295" s="543"/>
      <c r="F295" s="544"/>
      <c r="G295" s="1357">
        <v>3.5</v>
      </c>
      <c r="H295" s="488">
        <f t="shared" si="17"/>
        <v>105</v>
      </c>
      <c r="I295" s="477">
        <f>SUM(J295:L295)</f>
        <v>45</v>
      </c>
      <c r="J295" s="477">
        <v>30</v>
      </c>
      <c r="K295" s="477"/>
      <c r="L295" s="477">
        <v>15</v>
      </c>
      <c r="M295" s="481">
        <f>H295-I295</f>
        <v>60</v>
      </c>
      <c r="N295" s="545"/>
      <c r="O295" s="546"/>
      <c r="P295" s="547"/>
      <c r="Q295" s="545">
        <v>3</v>
      </c>
      <c r="R295" s="546"/>
      <c r="S295" s="547"/>
      <c r="T295" s="45">
        <v>2</v>
      </c>
    </row>
    <row r="296" spans="1:19" s="45" customFormat="1" ht="15.75" customHeight="1">
      <c r="A296" s="473" t="s">
        <v>462</v>
      </c>
      <c r="B296" s="542" t="s">
        <v>269</v>
      </c>
      <c r="C296" s="545"/>
      <c r="D296" s="546"/>
      <c r="E296" s="543"/>
      <c r="F296" s="544"/>
      <c r="G296" s="539">
        <f>SUM(G297:G298)</f>
        <v>4</v>
      </c>
      <c r="H296" s="484">
        <f t="shared" si="17"/>
        <v>120</v>
      </c>
      <c r="I296" s="476"/>
      <c r="J296" s="477"/>
      <c r="K296" s="477"/>
      <c r="L296" s="477"/>
      <c r="M296" s="483"/>
      <c r="N296" s="545"/>
      <c r="O296" s="546"/>
      <c r="P296" s="547"/>
      <c r="Q296" s="545"/>
      <c r="R296" s="546"/>
      <c r="S296" s="547"/>
    </row>
    <row r="297" spans="1:19" s="45" customFormat="1" ht="15.75" customHeight="1">
      <c r="A297" s="473"/>
      <c r="B297" s="474" t="s">
        <v>36</v>
      </c>
      <c r="C297" s="482"/>
      <c r="D297" s="476"/>
      <c r="E297" s="543"/>
      <c r="F297" s="544"/>
      <c r="G297" s="883">
        <v>0.5</v>
      </c>
      <c r="H297" s="885">
        <f t="shared" si="17"/>
        <v>15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85" t="s">
        <v>37</v>
      </c>
      <c r="C298" s="482"/>
      <c r="D298" s="476"/>
      <c r="E298" s="543"/>
      <c r="F298" s="544"/>
      <c r="G298" s="548">
        <f>SUM(G299:G300)</f>
        <v>3.5</v>
      </c>
      <c r="H298" s="488">
        <f t="shared" si="17"/>
        <v>105</v>
      </c>
      <c r="I298" s="477">
        <f>SUM(I299:I300)</f>
        <v>63</v>
      </c>
      <c r="J298" s="477">
        <f>SUM(J299:J300)</f>
        <v>36</v>
      </c>
      <c r="K298" s="477"/>
      <c r="L298" s="477">
        <f>SUM(L299:L300)</f>
        <v>27</v>
      </c>
      <c r="M298" s="481">
        <f>SUM(M299:M300)</f>
        <v>42</v>
      </c>
      <c r="N298" s="545"/>
      <c r="O298" s="546"/>
      <c r="P298" s="547"/>
      <c r="Q298" s="545"/>
      <c r="R298" s="546"/>
      <c r="S298" s="547"/>
    </row>
    <row r="299" spans="1:20" s="45" customFormat="1" ht="15.75" customHeight="1">
      <c r="A299" s="473" t="s">
        <v>463</v>
      </c>
      <c r="B299" s="485" t="s">
        <v>269</v>
      </c>
      <c r="C299" s="482"/>
      <c r="D299" s="476"/>
      <c r="E299" s="543"/>
      <c r="F299" s="544"/>
      <c r="G299" s="548">
        <v>1</v>
      </c>
      <c r="H299" s="488">
        <f t="shared" si="17"/>
        <v>30</v>
      </c>
      <c r="I299" s="477">
        <f>SUM(J299:L299)</f>
        <v>18</v>
      </c>
      <c r="J299" s="477">
        <v>9</v>
      </c>
      <c r="K299" s="477"/>
      <c r="L299" s="477">
        <v>9</v>
      </c>
      <c r="M299" s="481">
        <f>H299-I299</f>
        <v>12</v>
      </c>
      <c r="N299" s="545"/>
      <c r="O299" s="546">
        <v>2</v>
      </c>
      <c r="P299" s="547"/>
      <c r="Q299" s="545"/>
      <c r="R299" s="546"/>
      <c r="S299" s="547"/>
      <c r="T299" s="45">
        <v>1</v>
      </c>
    </row>
    <row r="300" spans="1:20" s="45" customFormat="1" ht="15.75" customHeight="1" thickBot="1">
      <c r="A300" s="512" t="s">
        <v>464</v>
      </c>
      <c r="B300" s="551" t="s">
        <v>269</v>
      </c>
      <c r="C300" s="552"/>
      <c r="D300" s="553">
        <v>3</v>
      </c>
      <c r="E300" s="554"/>
      <c r="F300" s="555"/>
      <c r="G300" s="556">
        <v>2.5</v>
      </c>
      <c r="H300" s="557">
        <f t="shared" si="17"/>
        <v>75</v>
      </c>
      <c r="I300" s="554">
        <f>SUM(J300:L300)</f>
        <v>45</v>
      </c>
      <c r="J300" s="554">
        <v>27</v>
      </c>
      <c r="K300" s="554"/>
      <c r="L300" s="554">
        <v>18</v>
      </c>
      <c r="M300" s="558">
        <f>H300-I300</f>
        <v>30</v>
      </c>
      <c r="N300" s="552"/>
      <c r="O300" s="553"/>
      <c r="P300" s="886">
        <v>5</v>
      </c>
      <c r="Q300" s="552"/>
      <c r="R300" s="553"/>
      <c r="S300" s="559"/>
      <c r="T300" s="45">
        <v>1</v>
      </c>
    </row>
    <row r="301" spans="1:19" s="45" customFormat="1" ht="15.75" customHeight="1">
      <c r="A301" s="2956" t="s">
        <v>359</v>
      </c>
      <c r="B301" s="2957"/>
      <c r="C301" s="560"/>
      <c r="D301" s="561"/>
      <c r="E301" s="561"/>
      <c r="F301" s="562"/>
      <c r="G301" s="1630">
        <f>SUM(G302:G303)</f>
        <v>6.5</v>
      </c>
      <c r="H301" s="564">
        <f t="shared" si="17"/>
        <v>195</v>
      </c>
      <c r="I301" s="565"/>
      <c r="J301" s="565"/>
      <c r="K301" s="565"/>
      <c r="L301" s="565"/>
      <c r="M301" s="566"/>
      <c r="N301" s="567"/>
      <c r="O301" s="568"/>
      <c r="P301" s="569"/>
      <c r="Q301" s="567"/>
      <c r="R301" s="568"/>
      <c r="S301" s="569"/>
    </row>
    <row r="302" spans="1:19" s="45" customFormat="1" ht="15.75" customHeight="1">
      <c r="A302" s="570"/>
      <c r="B302" s="571" t="s">
        <v>36</v>
      </c>
      <c r="C302" s="572"/>
      <c r="D302" s="573"/>
      <c r="E302" s="573"/>
      <c r="F302" s="574"/>
      <c r="G302" s="1631">
        <v>2.5</v>
      </c>
      <c r="H302" s="576">
        <f t="shared" si="17"/>
        <v>75</v>
      </c>
      <c r="I302" s="577"/>
      <c r="J302" s="577"/>
      <c r="K302" s="577"/>
      <c r="L302" s="577"/>
      <c r="M302" s="578"/>
      <c r="N302" s="482"/>
      <c r="O302" s="476"/>
      <c r="P302" s="483"/>
      <c r="Q302" s="482"/>
      <c r="R302" s="476"/>
      <c r="S302" s="483"/>
    </row>
    <row r="303" spans="1:20" s="45" customFormat="1" ht="15.75" customHeight="1">
      <c r="A303" s="570"/>
      <c r="B303" s="579" t="s">
        <v>37</v>
      </c>
      <c r="C303" s="572"/>
      <c r="D303" s="44">
        <v>4.4</v>
      </c>
      <c r="E303" s="573"/>
      <c r="F303" s="574"/>
      <c r="G303" s="1632">
        <v>4</v>
      </c>
      <c r="H303" s="581">
        <f t="shared" si="17"/>
        <v>120</v>
      </c>
      <c r="I303" s="887">
        <f>J303+K303+L303</f>
        <v>45</v>
      </c>
      <c r="J303" s="887">
        <v>18</v>
      </c>
      <c r="K303" s="887">
        <v>27</v>
      </c>
      <c r="L303" s="887"/>
      <c r="M303" s="566">
        <f>H303-I303</f>
        <v>75</v>
      </c>
      <c r="N303" s="482"/>
      <c r="O303" s="476"/>
      <c r="P303" s="483"/>
      <c r="Q303" s="482">
        <v>3</v>
      </c>
      <c r="R303" s="476"/>
      <c r="S303" s="493"/>
      <c r="T303" s="45">
        <v>2</v>
      </c>
    </row>
    <row r="304" spans="1:19" s="45" customFormat="1" ht="15.75" customHeight="1">
      <c r="A304" s="2956" t="s">
        <v>360</v>
      </c>
      <c r="B304" s="2957"/>
      <c r="C304" s="572"/>
      <c r="D304" s="573"/>
      <c r="E304" s="573"/>
      <c r="F304" s="574"/>
      <c r="G304" s="1631">
        <f>SUM(G305:G306)</f>
        <v>6</v>
      </c>
      <c r="H304" s="576">
        <f t="shared" si="17"/>
        <v>180</v>
      </c>
      <c r="I304" s="577"/>
      <c r="J304" s="577"/>
      <c r="K304" s="577"/>
      <c r="L304" s="577"/>
      <c r="M304" s="578"/>
      <c r="N304" s="482"/>
      <c r="O304" s="476"/>
      <c r="P304" s="483"/>
      <c r="Q304" s="482"/>
      <c r="R304" s="476"/>
      <c r="S304" s="493"/>
    </row>
    <row r="305" spans="1:19" s="45" customFormat="1" ht="15.75" customHeight="1">
      <c r="A305" s="570"/>
      <c r="B305" s="571" t="s">
        <v>36</v>
      </c>
      <c r="C305" s="572"/>
      <c r="D305" s="573"/>
      <c r="E305" s="573"/>
      <c r="F305" s="574"/>
      <c r="G305" s="1631">
        <v>1.5</v>
      </c>
      <c r="H305" s="576">
        <f t="shared" si="17"/>
        <v>45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</row>
    <row r="306" spans="1:20" s="45" customFormat="1" ht="15.75" customHeight="1" thickBot="1">
      <c r="A306" s="570"/>
      <c r="B306" s="579" t="s">
        <v>37</v>
      </c>
      <c r="C306" s="560"/>
      <c r="D306" s="44">
        <v>5.5</v>
      </c>
      <c r="E306" s="561"/>
      <c r="F306" s="888"/>
      <c r="G306" s="1633">
        <v>4.5</v>
      </c>
      <c r="H306" s="582">
        <f t="shared" si="17"/>
        <v>135</v>
      </c>
      <c r="I306" s="887">
        <f>J306+K306+L306</f>
        <v>63</v>
      </c>
      <c r="J306" s="887">
        <v>45</v>
      </c>
      <c r="K306" s="887">
        <v>9</v>
      </c>
      <c r="L306" s="887">
        <v>9</v>
      </c>
      <c r="M306" s="566">
        <f>H306-I306</f>
        <v>72</v>
      </c>
      <c r="N306" s="482"/>
      <c r="O306" s="476"/>
      <c r="P306" s="483"/>
      <c r="Q306" s="482"/>
      <c r="R306" s="476">
        <v>7</v>
      </c>
      <c r="S306" s="493"/>
      <c r="T306" s="45">
        <v>2</v>
      </c>
    </row>
    <row r="307" spans="1:19" s="45" customFormat="1" ht="15.75" customHeight="1" thickBot="1">
      <c r="A307" s="2958" t="s">
        <v>451</v>
      </c>
      <c r="B307" s="2959"/>
      <c r="C307" s="2959"/>
      <c r="D307" s="2959"/>
      <c r="E307" s="2959"/>
      <c r="F307" s="2959"/>
      <c r="G307" s="2959"/>
      <c r="H307" s="2959"/>
      <c r="I307" s="2959"/>
      <c r="J307" s="2959"/>
      <c r="K307" s="2959"/>
      <c r="L307" s="2959"/>
      <c r="M307" s="2959"/>
      <c r="N307" s="2959"/>
      <c r="O307" s="2959"/>
      <c r="P307" s="2959"/>
      <c r="Q307" s="2959"/>
      <c r="R307" s="2959"/>
      <c r="S307" s="2959"/>
    </row>
    <row r="308" spans="1:19" s="45" customFormat="1" ht="15.75" customHeight="1">
      <c r="A308" s="511" t="s">
        <v>361</v>
      </c>
      <c r="B308" s="890" t="s">
        <v>270</v>
      </c>
      <c r="C308" s="545"/>
      <c r="D308" s="546"/>
      <c r="E308" s="543"/>
      <c r="F308" s="544"/>
      <c r="G308" s="1572">
        <v>3</v>
      </c>
      <c r="H308" s="584">
        <f>G308*30</f>
        <v>90</v>
      </c>
      <c r="I308" s="543"/>
      <c r="J308" s="543"/>
      <c r="K308" s="543"/>
      <c r="L308" s="543"/>
      <c r="M308" s="585"/>
      <c r="N308" s="545"/>
      <c r="O308" s="546"/>
      <c r="P308" s="547"/>
      <c r="Q308" s="545"/>
      <c r="R308" s="546"/>
      <c r="S308" s="547"/>
    </row>
    <row r="309" spans="1:19" s="45" customFormat="1" ht="15.75" customHeight="1">
      <c r="A309" s="511"/>
      <c r="B309" s="549" t="s">
        <v>36</v>
      </c>
      <c r="C309" s="545"/>
      <c r="D309" s="546"/>
      <c r="E309" s="543"/>
      <c r="F309" s="544"/>
      <c r="G309" s="1572">
        <v>1.5</v>
      </c>
      <c r="H309" s="584">
        <f>G309*30</f>
        <v>45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 t="s">
        <v>362</v>
      </c>
      <c r="B310" s="877" t="s">
        <v>37</v>
      </c>
      <c r="C310" s="545"/>
      <c r="D310" s="546">
        <v>4</v>
      </c>
      <c r="E310" s="543"/>
      <c r="F310" s="544"/>
      <c r="G310" s="1634">
        <v>1.5</v>
      </c>
      <c r="H310" s="587">
        <f>G310*30</f>
        <v>45</v>
      </c>
      <c r="I310" s="543">
        <f>SUM(J310:L310)</f>
        <v>15</v>
      </c>
      <c r="J310" s="543">
        <v>8</v>
      </c>
      <c r="K310" s="543">
        <v>7</v>
      </c>
      <c r="L310" s="543"/>
      <c r="M310" s="585">
        <f>H310-I310</f>
        <v>30</v>
      </c>
      <c r="N310" s="486"/>
      <c r="O310" s="546"/>
      <c r="P310" s="547"/>
      <c r="Q310" s="822">
        <v>1</v>
      </c>
      <c r="R310" s="546"/>
      <c r="S310" s="547"/>
    </row>
    <row r="311" spans="1:19" s="45" customFormat="1" ht="15.75" customHeight="1">
      <c r="A311" s="511" t="s">
        <v>363</v>
      </c>
      <c r="B311" s="474" t="s">
        <v>271</v>
      </c>
      <c r="C311" s="545"/>
      <c r="D311" s="546"/>
      <c r="E311" s="543"/>
      <c r="F311" s="544"/>
      <c r="G311" s="1572">
        <v>3.5</v>
      </c>
      <c r="H311" s="480">
        <f aca="true" t="shared" si="18" ref="H311:H316">G311*30</f>
        <v>105</v>
      </c>
      <c r="I311" s="477"/>
      <c r="J311" s="477"/>
      <c r="K311" s="477"/>
      <c r="L311" s="477"/>
      <c r="M311" s="481"/>
      <c r="N311" s="545"/>
      <c r="O311" s="545"/>
      <c r="P311" s="547"/>
      <c r="Q311" s="545"/>
      <c r="R311" s="546"/>
      <c r="S311" s="547"/>
    </row>
    <row r="312" spans="1:19" s="45" customFormat="1" ht="15.75" customHeight="1">
      <c r="A312" s="511"/>
      <c r="B312" s="891" t="s">
        <v>36</v>
      </c>
      <c r="C312" s="545"/>
      <c r="D312" s="546"/>
      <c r="E312" s="543"/>
      <c r="F312" s="544"/>
      <c r="G312" s="1635">
        <v>1</v>
      </c>
      <c r="H312" s="480">
        <f t="shared" si="18"/>
        <v>30</v>
      </c>
      <c r="I312" s="543"/>
      <c r="J312" s="543"/>
      <c r="K312" s="543"/>
      <c r="L312" s="543"/>
      <c r="M312" s="585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 t="s">
        <v>364</v>
      </c>
      <c r="B313" s="485" t="s">
        <v>37</v>
      </c>
      <c r="C313" s="545"/>
      <c r="D313" s="546">
        <v>4</v>
      </c>
      <c r="E313" s="543"/>
      <c r="F313" s="544"/>
      <c r="G313" s="1634">
        <v>2.5</v>
      </c>
      <c r="H313" s="488">
        <f t="shared" si="18"/>
        <v>75</v>
      </c>
      <c r="I313" s="477">
        <f>SUM(J313:L313)</f>
        <v>30</v>
      </c>
      <c r="J313" s="477">
        <v>10</v>
      </c>
      <c r="K313" s="477">
        <v>20</v>
      </c>
      <c r="L313" s="477"/>
      <c r="M313" s="481">
        <f>H313-I313</f>
        <v>45</v>
      </c>
      <c r="N313" s="486"/>
      <c r="O313" s="545"/>
      <c r="P313" s="547"/>
      <c r="Q313" s="892">
        <v>2</v>
      </c>
      <c r="R313" s="546"/>
      <c r="S313" s="547"/>
    </row>
    <row r="314" spans="1:19" s="45" customFormat="1" ht="15.75" customHeight="1">
      <c r="A314" s="511" t="s">
        <v>365</v>
      </c>
      <c r="B314" s="549" t="s">
        <v>272</v>
      </c>
      <c r="C314" s="545"/>
      <c r="D314" s="546"/>
      <c r="E314" s="543"/>
      <c r="F314" s="544"/>
      <c r="G314" s="583">
        <v>3</v>
      </c>
      <c r="H314" s="480">
        <f t="shared" si="18"/>
        <v>90</v>
      </c>
      <c r="I314" s="477"/>
      <c r="J314" s="477"/>
      <c r="K314" s="477"/>
      <c r="L314" s="477"/>
      <c r="M314" s="481"/>
      <c r="N314" s="545"/>
      <c r="O314" s="545"/>
      <c r="P314" s="547"/>
      <c r="Q314" s="545"/>
      <c r="R314" s="546"/>
      <c r="S314" s="547"/>
    </row>
    <row r="315" spans="1:19" s="45" customFormat="1" ht="15.75" customHeight="1">
      <c r="A315" s="511"/>
      <c r="B315" s="891" t="s">
        <v>36</v>
      </c>
      <c r="C315" s="545"/>
      <c r="D315" s="546"/>
      <c r="E315" s="543"/>
      <c r="F315" s="544"/>
      <c r="G315" s="841">
        <v>1</v>
      </c>
      <c r="H315" s="480">
        <f t="shared" si="18"/>
        <v>30</v>
      </c>
      <c r="I315" s="543"/>
      <c r="J315" s="543"/>
      <c r="K315" s="543"/>
      <c r="L315" s="543"/>
      <c r="M315" s="585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 t="s">
        <v>366</v>
      </c>
      <c r="B316" s="877" t="s">
        <v>37</v>
      </c>
      <c r="C316" s="545"/>
      <c r="D316" s="546">
        <v>5</v>
      </c>
      <c r="E316" s="543"/>
      <c r="F316" s="544"/>
      <c r="G316" s="586">
        <v>2</v>
      </c>
      <c r="H316" s="488">
        <f t="shared" si="18"/>
        <v>60</v>
      </c>
      <c r="I316" s="893">
        <f>SUM(J316:L316)</f>
        <v>27</v>
      </c>
      <c r="J316" s="893">
        <v>18</v>
      </c>
      <c r="K316" s="893"/>
      <c r="L316" s="893">
        <v>9</v>
      </c>
      <c r="M316" s="481">
        <f>H316-I316</f>
        <v>33</v>
      </c>
      <c r="N316" s="545"/>
      <c r="O316" s="545"/>
      <c r="P316" s="547"/>
      <c r="Q316" s="545"/>
      <c r="R316" s="546">
        <v>3</v>
      </c>
      <c r="S316" s="547"/>
    </row>
    <row r="317" spans="1:19" s="45" customFormat="1" ht="15.75" customHeight="1">
      <c r="A317" s="511" t="s">
        <v>367</v>
      </c>
      <c r="B317" s="894" t="s">
        <v>275</v>
      </c>
      <c r="C317" s="486"/>
      <c r="D317" s="546"/>
      <c r="E317" s="543"/>
      <c r="F317" s="544"/>
      <c r="G317" s="583">
        <f>G318+G319</f>
        <v>3</v>
      </c>
      <c r="H317" s="480">
        <f>G317*30</f>
        <v>90</v>
      </c>
      <c r="I317" s="543"/>
      <c r="J317" s="543"/>
      <c r="K317" s="543"/>
      <c r="L317" s="543"/>
      <c r="M317" s="585"/>
      <c r="N317" s="545"/>
      <c r="O317" s="546"/>
      <c r="P317" s="547"/>
      <c r="Q317" s="545"/>
      <c r="R317" s="546"/>
      <c r="S317" s="547"/>
    </row>
    <row r="318" spans="1:19" s="45" customFormat="1" ht="15.75" customHeight="1">
      <c r="A318" s="473"/>
      <c r="B318" s="474" t="s">
        <v>36</v>
      </c>
      <c r="C318" s="482"/>
      <c r="D318" s="476"/>
      <c r="E318" s="543"/>
      <c r="F318" s="544"/>
      <c r="G318" s="841">
        <v>0.5</v>
      </c>
      <c r="H318" s="480">
        <f>G318*30</f>
        <v>15</v>
      </c>
      <c r="I318" s="477"/>
      <c r="J318" s="477"/>
      <c r="K318" s="477"/>
      <c r="L318" s="477"/>
      <c r="M318" s="481"/>
      <c r="N318" s="545"/>
      <c r="O318" s="546"/>
      <c r="P318" s="547"/>
      <c r="Q318" s="545"/>
      <c r="R318" s="546"/>
      <c r="S318" s="547"/>
    </row>
    <row r="319" spans="1:19" s="45" customFormat="1" ht="15.75" customHeight="1" thickBot="1">
      <c r="A319" s="588" t="s">
        <v>368</v>
      </c>
      <c r="B319" s="485" t="s">
        <v>37</v>
      </c>
      <c r="C319" s="589"/>
      <c r="D319" s="590">
        <v>5</v>
      </c>
      <c r="E319" s="591"/>
      <c r="F319" s="592"/>
      <c r="G319" s="593">
        <v>2.5</v>
      </c>
      <c r="H319" s="594">
        <f>G319*30</f>
        <v>75</v>
      </c>
      <c r="I319" s="595">
        <f>SUM(J319:L319)</f>
        <v>36</v>
      </c>
      <c r="J319" s="595">
        <v>27</v>
      </c>
      <c r="K319" s="595"/>
      <c r="L319" s="595">
        <v>9</v>
      </c>
      <c r="M319" s="596">
        <f>H319-I319</f>
        <v>39</v>
      </c>
      <c r="N319" s="567"/>
      <c r="O319" s="568"/>
      <c r="P319" s="569"/>
      <c r="Q319" s="567"/>
      <c r="R319" s="895">
        <v>4</v>
      </c>
      <c r="S319" s="569"/>
    </row>
    <row r="320" spans="1:19" s="45" customFormat="1" ht="15.75" customHeight="1" thickBot="1">
      <c r="A320" s="2960" t="s">
        <v>450</v>
      </c>
      <c r="B320" s="2875"/>
      <c r="C320" s="2875"/>
      <c r="D320" s="2875"/>
      <c r="E320" s="2875"/>
      <c r="F320" s="2875"/>
      <c r="G320" s="2875"/>
      <c r="H320" s="2875"/>
      <c r="I320" s="2875"/>
      <c r="J320" s="2875"/>
      <c r="K320" s="2875"/>
      <c r="L320" s="2875"/>
      <c r="M320" s="2875"/>
      <c r="N320" s="2875"/>
      <c r="O320" s="2875"/>
      <c r="P320" s="2875"/>
      <c r="Q320" s="2875"/>
      <c r="R320" s="2875"/>
      <c r="S320" s="2876"/>
    </row>
    <row r="321" spans="1:19" s="45" customFormat="1" ht="15.75" customHeight="1">
      <c r="A321" s="511" t="s">
        <v>361</v>
      </c>
      <c r="B321" s="890" t="s">
        <v>273</v>
      </c>
      <c r="C321" s="545"/>
      <c r="D321" s="546"/>
      <c r="E321" s="543"/>
      <c r="F321" s="544"/>
      <c r="G321" s="583">
        <v>3</v>
      </c>
      <c r="H321" s="584">
        <f>G321*30</f>
        <v>90</v>
      </c>
      <c r="I321" s="543"/>
      <c r="J321" s="543"/>
      <c r="K321" s="543"/>
      <c r="L321" s="543"/>
      <c r="M321" s="585"/>
      <c r="N321" s="545"/>
      <c r="O321" s="546"/>
      <c r="P321" s="547"/>
      <c r="Q321" s="545"/>
      <c r="R321" s="546"/>
      <c r="S321" s="547"/>
    </row>
    <row r="322" spans="1:19" s="45" customFormat="1" ht="15.75" customHeight="1">
      <c r="A322" s="511"/>
      <c r="B322" s="549" t="s">
        <v>36</v>
      </c>
      <c r="C322" s="545"/>
      <c r="D322" s="546"/>
      <c r="E322" s="543"/>
      <c r="F322" s="544"/>
      <c r="G322" s="583">
        <v>2</v>
      </c>
      <c r="H322" s="584">
        <f>G322*30</f>
        <v>60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 t="s">
        <v>362</v>
      </c>
      <c r="B323" s="877" t="s">
        <v>37</v>
      </c>
      <c r="C323" s="545"/>
      <c r="D323" s="546">
        <v>4</v>
      </c>
      <c r="E323" s="543"/>
      <c r="F323" s="544"/>
      <c r="G323" s="586">
        <v>1</v>
      </c>
      <c r="H323" s="587">
        <f>G323*30</f>
        <v>30</v>
      </c>
      <c r="I323" s="543">
        <f>SUM(J323:L323)</f>
        <v>15</v>
      </c>
      <c r="J323" s="543">
        <v>8</v>
      </c>
      <c r="K323" s="543">
        <v>7</v>
      </c>
      <c r="L323" s="543"/>
      <c r="M323" s="585">
        <f>H323-I323</f>
        <v>15</v>
      </c>
      <c r="N323" s="545"/>
      <c r="O323" s="546"/>
      <c r="P323" s="547"/>
      <c r="Q323" s="545">
        <v>1</v>
      </c>
      <c r="R323" s="546"/>
      <c r="S323" s="547"/>
    </row>
    <row r="324" spans="1:19" s="45" customFormat="1" ht="15.75" customHeight="1">
      <c r="A324" s="511" t="s">
        <v>363</v>
      </c>
      <c r="B324" s="474" t="s">
        <v>274</v>
      </c>
      <c r="C324" s="545"/>
      <c r="D324" s="476"/>
      <c r="E324" s="543"/>
      <c r="F324" s="544"/>
      <c r="G324" s="583">
        <v>3</v>
      </c>
      <c r="H324" s="584">
        <f aca="true" t="shared" si="19" ref="H324:H332">G324*30</f>
        <v>90</v>
      </c>
      <c r="I324" s="477"/>
      <c r="J324" s="477"/>
      <c r="K324" s="477"/>
      <c r="L324" s="477"/>
      <c r="M324" s="481"/>
      <c r="N324" s="545"/>
      <c r="O324" s="546"/>
      <c r="P324" s="547"/>
      <c r="Q324" s="545"/>
      <c r="R324" s="546"/>
      <c r="S324" s="547"/>
    </row>
    <row r="325" spans="1:19" s="45" customFormat="1" ht="15.75" customHeight="1">
      <c r="A325" s="511"/>
      <c r="B325" s="891" t="s">
        <v>36</v>
      </c>
      <c r="C325" s="545"/>
      <c r="D325" s="546"/>
      <c r="E325" s="543"/>
      <c r="F325" s="544"/>
      <c r="G325" s="841">
        <v>1.5</v>
      </c>
      <c r="H325" s="584">
        <f t="shared" si="19"/>
        <v>45</v>
      </c>
      <c r="I325" s="543"/>
      <c r="J325" s="543"/>
      <c r="K325" s="543"/>
      <c r="L325" s="543"/>
      <c r="M325" s="585"/>
      <c r="N325" s="545"/>
      <c r="O325" s="546"/>
      <c r="P325" s="547"/>
      <c r="Q325" s="896"/>
      <c r="R325" s="546"/>
      <c r="S325" s="547"/>
    </row>
    <row r="326" spans="1:19" s="45" customFormat="1" ht="15.75" customHeight="1">
      <c r="A326" s="511" t="s">
        <v>364</v>
      </c>
      <c r="B326" s="897" t="s">
        <v>37</v>
      </c>
      <c r="C326" s="545"/>
      <c r="D326" s="546">
        <v>4</v>
      </c>
      <c r="E326" s="543"/>
      <c r="F326" s="544"/>
      <c r="G326" s="586">
        <v>1.5</v>
      </c>
      <c r="H326" s="587">
        <f t="shared" si="19"/>
        <v>45</v>
      </c>
      <c r="I326" s="477">
        <f>SUM(J326:L326)</f>
        <v>30</v>
      </c>
      <c r="J326" s="477">
        <v>10</v>
      </c>
      <c r="K326" s="477">
        <v>20</v>
      </c>
      <c r="L326" s="477"/>
      <c r="M326" s="481">
        <f>H326-I326</f>
        <v>15</v>
      </c>
      <c r="N326" s="545"/>
      <c r="O326" s="546"/>
      <c r="P326" s="547"/>
      <c r="Q326" s="898">
        <v>2</v>
      </c>
      <c r="R326" s="546"/>
      <c r="S326" s="547"/>
    </row>
    <row r="327" spans="1:19" s="45" customFormat="1" ht="15.75" customHeight="1">
      <c r="A327" s="511" t="s">
        <v>365</v>
      </c>
      <c r="B327" s="474" t="s">
        <v>369</v>
      </c>
      <c r="C327" s="545"/>
      <c r="D327" s="546"/>
      <c r="E327" s="543"/>
      <c r="F327" s="544"/>
      <c r="G327" s="583">
        <f>G328+G329</f>
        <v>3</v>
      </c>
      <c r="H327" s="584">
        <f t="shared" si="19"/>
        <v>90</v>
      </c>
      <c r="I327" s="477"/>
      <c r="J327" s="477"/>
      <c r="K327" s="477"/>
      <c r="L327" s="477"/>
      <c r="M327" s="481"/>
      <c r="N327" s="545"/>
      <c r="O327" s="546"/>
      <c r="P327" s="547"/>
      <c r="Q327" s="545"/>
      <c r="R327" s="546"/>
      <c r="S327" s="547"/>
    </row>
    <row r="328" spans="1:19" s="45" customFormat="1" ht="15.75" customHeight="1">
      <c r="A328" s="511"/>
      <c r="B328" s="474" t="s">
        <v>36</v>
      </c>
      <c r="C328" s="545"/>
      <c r="D328" s="546"/>
      <c r="E328" s="543"/>
      <c r="F328" s="544"/>
      <c r="G328" s="841">
        <v>0.5</v>
      </c>
      <c r="H328" s="584">
        <f t="shared" si="19"/>
        <v>15</v>
      </c>
      <c r="I328" s="543"/>
      <c r="J328" s="543"/>
      <c r="K328" s="543"/>
      <c r="L328" s="543"/>
      <c r="M328" s="585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 t="s">
        <v>366</v>
      </c>
      <c r="B329" s="485" t="s">
        <v>37</v>
      </c>
      <c r="C329" s="545"/>
      <c r="D329" s="546">
        <v>5</v>
      </c>
      <c r="E329" s="543"/>
      <c r="F329" s="544"/>
      <c r="G329" s="586">
        <v>2.5</v>
      </c>
      <c r="H329" s="587">
        <f t="shared" si="19"/>
        <v>75</v>
      </c>
      <c r="I329" s="477">
        <f>SUM(J329:L329)</f>
        <v>36</v>
      </c>
      <c r="J329" s="477">
        <v>27</v>
      </c>
      <c r="K329" s="477">
        <v>9</v>
      </c>
      <c r="L329" s="477"/>
      <c r="M329" s="481">
        <f>H329-I329</f>
        <v>39</v>
      </c>
      <c r="N329" s="545"/>
      <c r="O329" s="546"/>
      <c r="P329" s="547"/>
      <c r="Q329" s="545"/>
      <c r="R329" s="899">
        <v>4</v>
      </c>
      <c r="S329" s="547"/>
    </row>
    <row r="330" spans="1:19" s="45" customFormat="1" ht="15.75" customHeight="1">
      <c r="A330" s="511" t="s">
        <v>367</v>
      </c>
      <c r="B330" s="890" t="s">
        <v>370</v>
      </c>
      <c r="C330" s="545"/>
      <c r="D330" s="546"/>
      <c r="E330" s="543"/>
      <c r="F330" s="544"/>
      <c r="G330" s="583">
        <v>3</v>
      </c>
      <c r="H330" s="584">
        <f t="shared" si="19"/>
        <v>90</v>
      </c>
      <c r="I330" s="543"/>
      <c r="J330" s="543"/>
      <c r="K330" s="543"/>
      <c r="L330" s="543"/>
      <c r="M330" s="585"/>
      <c r="N330" s="545"/>
      <c r="O330" s="546"/>
      <c r="P330" s="547"/>
      <c r="Q330" s="545"/>
      <c r="R330" s="546"/>
      <c r="S330" s="547"/>
    </row>
    <row r="331" spans="1:19" s="45" customFormat="1" ht="15.75" customHeight="1">
      <c r="A331" s="473"/>
      <c r="B331" s="900" t="s">
        <v>36</v>
      </c>
      <c r="C331" s="545"/>
      <c r="D331" s="546"/>
      <c r="E331" s="543"/>
      <c r="F331" s="544"/>
      <c r="G331" s="841">
        <v>1</v>
      </c>
      <c r="H331" s="584">
        <f t="shared" si="19"/>
        <v>30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 thickBot="1">
      <c r="A332" s="588" t="s">
        <v>368</v>
      </c>
      <c r="B332" s="877" t="s">
        <v>37</v>
      </c>
      <c r="C332" s="482"/>
      <c r="D332" s="476">
        <v>5</v>
      </c>
      <c r="E332" s="477"/>
      <c r="F332" s="478"/>
      <c r="G332" s="487">
        <v>2</v>
      </c>
      <c r="H332" s="587">
        <f t="shared" si="19"/>
        <v>60</v>
      </c>
      <c r="I332" s="477">
        <f>SUM(J332:L332)</f>
        <v>27</v>
      </c>
      <c r="J332" s="477">
        <v>18</v>
      </c>
      <c r="K332" s="477">
        <v>9</v>
      </c>
      <c r="L332" s="477"/>
      <c r="M332" s="481">
        <f>H332-I332</f>
        <v>33</v>
      </c>
      <c r="N332" s="545"/>
      <c r="O332" s="546"/>
      <c r="P332" s="547"/>
      <c r="Q332" s="545"/>
      <c r="R332" s="546">
        <v>3</v>
      </c>
      <c r="S332" s="901"/>
    </row>
    <row r="333" spans="1:19" s="45" customFormat="1" ht="15.75" customHeight="1" thickBot="1">
      <c r="A333" s="2756" t="s">
        <v>28</v>
      </c>
      <c r="B333" s="2756"/>
      <c r="C333" s="513"/>
      <c r="D333" s="514"/>
      <c r="E333" s="514"/>
      <c r="F333" s="515"/>
      <c r="G333" s="1614">
        <f>G256+G259+G262+G267+G270+G271+G277+G284+G290+G293+G296+G301+G304</f>
        <v>80.5</v>
      </c>
      <c r="H333" s="1246">
        <v>2775</v>
      </c>
      <c r="I333" s="1246"/>
      <c r="J333" s="1246"/>
      <c r="K333" s="1246"/>
      <c r="L333" s="1246"/>
      <c r="M333" s="1247"/>
      <c r="N333" s="1245"/>
      <c r="O333" s="1238"/>
      <c r="P333" s="1239"/>
      <c r="Q333" s="1240"/>
      <c r="R333" s="1238"/>
      <c r="S333" s="1239"/>
    </row>
    <row r="334" spans="1:19" s="45" customFormat="1" ht="21.75" customHeight="1" thickBot="1">
      <c r="A334" s="2742" t="s">
        <v>60</v>
      </c>
      <c r="B334" s="2764"/>
      <c r="C334" s="513"/>
      <c r="D334" s="514"/>
      <c r="E334" s="514"/>
      <c r="F334" s="515"/>
      <c r="G334" s="1616">
        <f>G257+G260+G263+G268+G272+G278+G285+G291+G294+G297+G302+G305</f>
        <v>25.5</v>
      </c>
      <c r="H334" s="1241">
        <v>1155</v>
      </c>
      <c r="I334" s="1249"/>
      <c r="J334" s="1249"/>
      <c r="K334" s="1249"/>
      <c r="L334" s="1249"/>
      <c r="M334" s="1250"/>
      <c r="N334" s="1242"/>
      <c r="O334" s="1243"/>
      <c r="P334" s="1243"/>
      <c r="Q334" s="1243"/>
      <c r="R334" s="1243"/>
      <c r="S334" s="1243"/>
    </row>
    <row r="335" spans="1:19" s="45" customFormat="1" ht="17.25" customHeight="1" thickBot="1">
      <c r="A335" s="2765" t="s">
        <v>276</v>
      </c>
      <c r="B335" s="2766"/>
      <c r="C335" s="513"/>
      <c r="D335" s="514"/>
      <c r="E335" s="514"/>
      <c r="F335" s="515"/>
      <c r="G335" s="1615">
        <f>G258+G261+G264+G269+G270+G273+G279+G286+G292+G295+G298</f>
        <v>46.5</v>
      </c>
      <c r="H335" s="1249">
        <v>1620</v>
      </c>
      <c r="I335" s="1249">
        <v>701</v>
      </c>
      <c r="J335" s="1249">
        <v>453</v>
      </c>
      <c r="K335" s="1249">
        <v>111</v>
      </c>
      <c r="L335" s="1249">
        <v>137</v>
      </c>
      <c r="M335" s="1249">
        <v>829</v>
      </c>
      <c r="N335" s="1250">
        <v>0</v>
      </c>
      <c r="O335" s="1252">
        <v>5</v>
      </c>
      <c r="P335" s="1252">
        <v>9</v>
      </c>
      <c r="Q335" s="1252">
        <v>20</v>
      </c>
      <c r="R335" s="1252">
        <v>21</v>
      </c>
      <c r="S335" s="1252">
        <v>14</v>
      </c>
    </row>
    <row r="336" spans="1:19" s="45" customFormat="1" ht="16.5" customHeight="1" thickBot="1">
      <c r="A336" s="599"/>
      <c r="B336" s="600"/>
      <c r="C336" s="567"/>
      <c r="D336" s="568"/>
      <c r="E336" s="591"/>
      <c r="F336" s="592"/>
      <c r="G336" s="1253"/>
      <c r="H336" s="1254"/>
      <c r="I336" s="1255"/>
      <c r="J336" s="1255"/>
      <c r="K336" s="1255"/>
      <c r="L336" s="1255"/>
      <c r="M336" s="1255"/>
      <c r="N336" s="1244"/>
      <c r="O336" s="1244"/>
      <c r="P336" s="1244"/>
      <c r="Q336" s="1244"/>
      <c r="R336" s="1244"/>
      <c r="S336" s="1244"/>
    </row>
    <row r="337" spans="1:19" s="45" customFormat="1" ht="21.75" customHeight="1" thickBot="1">
      <c r="A337" s="2756" t="s">
        <v>277</v>
      </c>
      <c r="B337" s="2756"/>
      <c r="C337" s="601"/>
      <c r="D337" s="602"/>
      <c r="E337" s="602"/>
      <c r="F337" s="603"/>
      <c r="G337" s="1617">
        <f>G121+G333</f>
        <v>108</v>
      </c>
      <c r="H337" s="1256">
        <v>3675</v>
      </c>
      <c r="I337" s="1257"/>
      <c r="J337" s="1257"/>
      <c r="K337" s="1257"/>
      <c r="L337" s="1257"/>
      <c r="M337" s="1257"/>
      <c r="N337" s="1257"/>
      <c r="O337" s="1240"/>
      <c r="P337" s="1240"/>
      <c r="Q337" s="1240"/>
      <c r="R337" s="1240"/>
      <c r="S337" s="1240"/>
    </row>
    <row r="338" spans="1:19" s="45" customFormat="1" ht="15.75" customHeight="1" thickBot="1">
      <c r="A338" s="2742" t="s">
        <v>60</v>
      </c>
      <c r="B338" s="2742"/>
      <c r="C338" s="610"/>
      <c r="D338" s="611"/>
      <c r="E338" s="611"/>
      <c r="F338" s="612"/>
      <c r="G338" s="1617">
        <f>G122+G334</f>
        <v>31.5</v>
      </c>
      <c r="H338" s="1258">
        <v>1410</v>
      </c>
      <c r="I338" s="1259"/>
      <c r="J338" s="1257"/>
      <c r="K338" s="1259"/>
      <c r="L338" s="1259"/>
      <c r="M338" s="1259"/>
      <c r="N338" s="1259"/>
      <c r="O338" s="1243"/>
      <c r="P338" s="1243"/>
      <c r="Q338" s="1243"/>
      <c r="R338" s="1243"/>
      <c r="S338" s="1243"/>
    </row>
    <row r="339" spans="1:19" s="45" customFormat="1" ht="19.5" customHeight="1" thickBot="1">
      <c r="A339" s="2765" t="s">
        <v>278</v>
      </c>
      <c r="B339" s="2765"/>
      <c r="C339" s="619"/>
      <c r="D339" s="620"/>
      <c r="E339" s="620"/>
      <c r="F339" s="621"/>
      <c r="G339" s="1617">
        <f>G123+G335</f>
        <v>68</v>
      </c>
      <c r="H339" s="1258">
        <f>G339*30</f>
        <v>2040</v>
      </c>
      <c r="I339" s="1249">
        <v>995</v>
      </c>
      <c r="J339" s="1249">
        <v>630</v>
      </c>
      <c r="K339" s="1249">
        <v>170</v>
      </c>
      <c r="L339" s="1249">
        <v>195</v>
      </c>
      <c r="M339" s="1258">
        <f>H339-I339</f>
        <v>1045</v>
      </c>
      <c r="N339" s="1249">
        <v>3</v>
      </c>
      <c r="O339" s="1249">
        <v>17</v>
      </c>
      <c r="P339" s="1249">
        <v>18</v>
      </c>
      <c r="Q339" s="1249">
        <v>24</v>
      </c>
      <c r="R339" s="1249">
        <v>21</v>
      </c>
      <c r="S339" s="1249">
        <v>14</v>
      </c>
    </row>
    <row r="340" spans="1:19" s="45" customFormat="1" ht="22.5" customHeight="1" thickBot="1">
      <c r="A340" s="2950"/>
      <c r="B340" s="2951"/>
      <c r="C340" s="2951"/>
      <c r="D340" s="2951"/>
      <c r="E340" s="2951"/>
      <c r="F340" s="2951"/>
      <c r="G340" s="2951"/>
      <c r="H340" s="2951"/>
      <c r="I340" s="2951"/>
      <c r="J340" s="2951"/>
      <c r="K340" s="2951"/>
      <c r="L340" s="2951"/>
      <c r="M340" s="2951"/>
      <c r="N340" s="2951"/>
      <c r="O340" s="2951"/>
      <c r="P340" s="2951"/>
      <c r="Q340" s="2951"/>
      <c r="R340" s="2951"/>
      <c r="S340" s="2952"/>
    </row>
    <row r="341" spans="1:19" s="45" customFormat="1" ht="18.75" customHeight="1" thickBot="1">
      <c r="A341" s="2953" t="s">
        <v>412</v>
      </c>
      <c r="B341" s="2945"/>
      <c r="C341" s="2945"/>
      <c r="D341" s="2945"/>
      <c r="E341" s="2945"/>
      <c r="F341" s="2945"/>
      <c r="G341" s="2945"/>
      <c r="H341" s="2945"/>
      <c r="I341" s="2945"/>
      <c r="J341" s="2945"/>
      <c r="K341" s="2945"/>
      <c r="L341" s="2945"/>
      <c r="M341" s="2945"/>
      <c r="N341" s="2945"/>
      <c r="O341" s="2945"/>
      <c r="P341" s="2945"/>
      <c r="Q341" s="2945"/>
      <c r="R341" s="2945"/>
      <c r="S341" s="2947"/>
    </row>
    <row r="342" spans="1:19" s="45" customFormat="1" ht="22.5" customHeight="1">
      <c r="A342" s="1046" t="s">
        <v>236</v>
      </c>
      <c r="B342" s="1047" t="s">
        <v>237</v>
      </c>
      <c r="C342" s="1048"/>
      <c r="D342" s="1049"/>
      <c r="E342" s="1049"/>
      <c r="F342" s="1050"/>
      <c r="G342" s="1054">
        <v>4</v>
      </c>
      <c r="H342" s="1056">
        <f>G342*30</f>
        <v>120</v>
      </c>
      <c r="I342" s="1002"/>
      <c r="J342" s="1003"/>
      <c r="K342" s="1003"/>
      <c r="L342" s="1003"/>
      <c r="M342" s="1001"/>
      <c r="N342" s="1002"/>
      <c r="O342" s="1003"/>
      <c r="P342" s="1001"/>
      <c r="Q342" s="1002"/>
      <c r="R342" s="1003"/>
      <c r="S342" s="1003"/>
    </row>
    <row r="343" spans="1:19" s="45" customFormat="1" ht="18" customHeight="1">
      <c r="A343" s="220"/>
      <c r="B343" s="222" t="s">
        <v>36</v>
      </c>
      <c r="C343" s="223"/>
      <c r="D343" s="224"/>
      <c r="E343" s="224"/>
      <c r="F343" s="225"/>
      <c r="G343" s="718">
        <v>4</v>
      </c>
      <c r="H343" s="1057">
        <f>G343*30</f>
        <v>120</v>
      </c>
      <c r="I343" s="220"/>
      <c r="J343" s="221"/>
      <c r="K343" s="221"/>
      <c r="L343" s="221"/>
      <c r="M343" s="228"/>
      <c r="N343" s="220"/>
      <c r="O343" s="221"/>
      <c r="P343" s="228"/>
      <c r="Q343" s="220"/>
      <c r="R343" s="221"/>
      <c r="S343" s="221"/>
    </row>
    <row r="344" spans="1:19" s="45" customFormat="1" ht="19.5" customHeight="1">
      <c r="A344" s="227" t="s">
        <v>160</v>
      </c>
      <c r="B344" s="222" t="s">
        <v>240</v>
      </c>
      <c r="C344" s="223"/>
      <c r="D344" s="224"/>
      <c r="E344" s="224"/>
      <c r="F344" s="225"/>
      <c r="G344" s="717">
        <v>8</v>
      </c>
      <c r="H344" s="1058">
        <f>G344*30</f>
        <v>240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>
      <c r="A345" s="228"/>
      <c r="B345" s="222" t="s">
        <v>36</v>
      </c>
      <c r="C345" s="231"/>
      <c r="D345" s="224"/>
      <c r="E345" s="224"/>
      <c r="F345" s="225"/>
      <c r="G345" s="718">
        <v>8</v>
      </c>
      <c r="H345" s="1059">
        <f>G345*30</f>
        <v>240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20.25" customHeight="1">
      <c r="A346" s="230" t="s">
        <v>238</v>
      </c>
      <c r="B346" s="232" t="s">
        <v>79</v>
      </c>
      <c r="C346" s="54"/>
      <c r="D346" s="86">
        <v>6</v>
      </c>
      <c r="E346" s="29"/>
      <c r="F346" s="93"/>
      <c r="G346" s="84">
        <f>H346/30</f>
        <v>3.5</v>
      </c>
      <c r="H346" s="1060">
        <v>105</v>
      </c>
      <c r="I346" s="88"/>
      <c r="J346" s="86"/>
      <c r="K346" s="86"/>
      <c r="L346" s="86"/>
      <c r="M346" s="578"/>
      <c r="N346" s="88"/>
      <c r="O346" s="29"/>
      <c r="P346" s="704"/>
      <c r="Q346" s="54"/>
      <c r="R346" s="29"/>
      <c r="S346" s="29"/>
    </row>
    <row r="347" spans="1:19" s="45" customFormat="1" ht="19.5" customHeight="1">
      <c r="A347" s="229" t="s">
        <v>241</v>
      </c>
      <c r="B347" s="234" t="s">
        <v>23</v>
      </c>
      <c r="C347" s="54"/>
      <c r="D347" s="29"/>
      <c r="E347" s="29"/>
      <c r="F347" s="93"/>
      <c r="G347" s="85">
        <v>6.5</v>
      </c>
      <c r="H347" s="1060">
        <f>G347*30</f>
        <v>195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 thickBot="1">
      <c r="A348" s="2954" t="s">
        <v>297</v>
      </c>
      <c r="B348" s="2955"/>
      <c r="C348" s="157"/>
      <c r="D348" s="157"/>
      <c r="E348" s="157"/>
      <c r="F348" s="236"/>
      <c r="G348" s="242">
        <f>G342+G344+G346+G347</f>
        <v>22</v>
      </c>
      <c r="H348" s="242">
        <f>H342+H344+H346+H347</f>
        <v>660</v>
      </c>
      <c r="I348" s="1055"/>
      <c r="J348" s="158"/>
      <c r="K348" s="158"/>
      <c r="L348" s="158"/>
      <c r="M348" s="159"/>
      <c r="N348" s="247"/>
      <c r="O348" s="1012"/>
      <c r="P348" s="1017"/>
      <c r="Q348" s="1011"/>
      <c r="R348" s="1012"/>
      <c r="S348" s="1012"/>
    </row>
    <row r="349" spans="1:19" s="45" customFormat="1" ht="19.5" customHeight="1" thickBot="1">
      <c r="A349" s="2941" t="s">
        <v>60</v>
      </c>
      <c r="B349" s="2942"/>
      <c r="C349" s="55"/>
      <c r="D349" s="55"/>
      <c r="E349" s="55"/>
      <c r="F349" s="1061"/>
      <c r="G349" s="1062">
        <f>G343+G345</f>
        <v>12</v>
      </c>
      <c r="H349" s="1063">
        <f>H343+H345</f>
        <v>360</v>
      </c>
      <c r="I349" s="1064"/>
      <c r="J349" s="91"/>
      <c r="K349" s="91"/>
      <c r="L349" s="302"/>
      <c r="M349" s="1052"/>
      <c r="N349" s="1021"/>
      <c r="O349" s="286"/>
      <c r="P349" s="1022"/>
      <c r="Q349" s="1053"/>
      <c r="R349" s="286"/>
      <c r="S349" s="1022"/>
    </row>
    <row r="350" spans="1:19" s="45" customFormat="1" ht="19.5" customHeight="1" thickBot="1">
      <c r="A350" s="2943" t="s">
        <v>239</v>
      </c>
      <c r="B350" s="2943"/>
      <c r="C350" s="70"/>
      <c r="D350" s="70"/>
      <c r="E350" s="70"/>
      <c r="F350" s="71"/>
      <c r="G350" s="72">
        <f>G346+G347</f>
        <v>10</v>
      </c>
      <c r="H350" s="72">
        <f>H346+H347</f>
        <v>300</v>
      </c>
      <c r="I350" s="72"/>
      <c r="J350" s="72"/>
      <c r="K350" s="72"/>
      <c r="L350" s="72"/>
      <c r="M350" s="242"/>
      <c r="N350" s="1051"/>
      <c r="O350" s="55"/>
      <c r="P350" s="831"/>
      <c r="Q350" s="58"/>
      <c r="R350" s="55"/>
      <c r="S350" s="55"/>
    </row>
    <row r="351" spans="1:19" s="45" customFormat="1" ht="19.5" customHeight="1" thickBot="1">
      <c r="A351" s="2944" t="s">
        <v>413</v>
      </c>
      <c r="B351" s="2945"/>
      <c r="C351" s="2945"/>
      <c r="D351" s="2945"/>
      <c r="E351" s="2945"/>
      <c r="F351" s="2945"/>
      <c r="G351" s="2945"/>
      <c r="H351" s="2946"/>
      <c r="I351" s="2946"/>
      <c r="J351" s="2946"/>
      <c r="K351" s="2946"/>
      <c r="L351" s="2946"/>
      <c r="M351" s="2946"/>
      <c r="N351" s="2945"/>
      <c r="O351" s="2945"/>
      <c r="P351" s="2945"/>
      <c r="Q351" s="2945"/>
      <c r="R351" s="2945"/>
      <c r="S351" s="2947"/>
    </row>
    <row r="352" spans="1:19" s="45" customFormat="1" ht="19.5" customHeight="1">
      <c r="A352" s="1131" t="s">
        <v>236</v>
      </c>
      <c r="B352" s="1047" t="s">
        <v>237</v>
      </c>
      <c r="C352" s="1132"/>
      <c r="D352" s="1049"/>
      <c r="E352" s="1049"/>
      <c r="F352" s="1133"/>
      <c r="G352" s="1134">
        <f>G353</f>
        <v>3</v>
      </c>
      <c r="H352" s="908">
        <f aca="true" t="shared" si="20" ref="H352:H357">G352*30</f>
        <v>90</v>
      </c>
      <c r="I352" s="219"/>
      <c r="J352" s="219"/>
      <c r="K352" s="219"/>
      <c r="L352" s="219"/>
      <c r="M352" s="1001"/>
      <c r="N352" s="1002"/>
      <c r="O352" s="1003"/>
      <c r="P352" s="1004"/>
      <c r="Q352" s="1005"/>
      <c r="R352" s="1003"/>
      <c r="S352" s="1004"/>
    </row>
    <row r="353" spans="1:19" s="45" customFormat="1" ht="19.5" customHeight="1">
      <c r="A353" s="1135"/>
      <c r="B353" s="165" t="s">
        <v>36</v>
      </c>
      <c r="C353" s="231"/>
      <c r="D353" s="224"/>
      <c r="E353" s="224"/>
      <c r="F353" s="1136"/>
      <c r="G353" s="1137">
        <v>3</v>
      </c>
      <c r="H353" s="1006">
        <f t="shared" si="20"/>
        <v>90</v>
      </c>
      <c r="I353" s="221"/>
      <c r="J353" s="221"/>
      <c r="K353" s="221"/>
      <c r="L353" s="221"/>
      <c r="M353" s="228"/>
      <c r="N353" s="220"/>
      <c r="O353" s="221"/>
      <c r="P353" s="228"/>
      <c r="Q353" s="1007"/>
      <c r="R353" s="221"/>
      <c r="S353" s="228"/>
    </row>
    <row r="354" spans="1:19" s="45" customFormat="1" ht="19.5" customHeight="1">
      <c r="A354" s="1138" t="s">
        <v>160</v>
      </c>
      <c r="B354" s="222" t="s">
        <v>240</v>
      </c>
      <c r="C354" s="231"/>
      <c r="D354" s="224"/>
      <c r="E354" s="224"/>
      <c r="F354" s="1136"/>
      <c r="G354" s="1139">
        <f>G355</f>
        <v>4.5</v>
      </c>
      <c r="H354" s="958">
        <f t="shared" si="20"/>
        <v>135</v>
      </c>
      <c r="I354" s="221"/>
      <c r="J354" s="221"/>
      <c r="K354" s="221"/>
      <c r="L354" s="221"/>
      <c r="M354" s="228"/>
      <c r="N354" s="220"/>
      <c r="O354" s="221"/>
      <c r="P354" s="228"/>
      <c r="Q354" s="1007"/>
      <c r="R354" s="221"/>
      <c r="S354" s="228"/>
    </row>
    <row r="355" spans="1:19" s="45" customFormat="1" ht="19.5" customHeight="1">
      <c r="A355" s="1135"/>
      <c r="B355" s="165" t="s">
        <v>36</v>
      </c>
      <c r="C355" s="231"/>
      <c r="D355" s="224"/>
      <c r="E355" s="224"/>
      <c r="F355" s="1136"/>
      <c r="G355" s="1137">
        <v>4.5</v>
      </c>
      <c r="H355" s="1006">
        <f t="shared" si="20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7"/>
      <c r="R355" s="221"/>
      <c r="S355" s="228"/>
    </row>
    <row r="356" spans="1:19" s="45" customFormat="1" ht="19.5" customHeight="1">
      <c r="A356" s="1140" t="s">
        <v>238</v>
      </c>
      <c r="B356" s="1141" t="s">
        <v>79</v>
      </c>
      <c r="C356" s="54"/>
      <c r="D356" s="46">
        <v>6</v>
      </c>
      <c r="E356" s="29"/>
      <c r="F356" s="832"/>
      <c r="G356" s="241">
        <v>3.5</v>
      </c>
      <c r="H356" s="1008">
        <f t="shared" si="20"/>
        <v>105</v>
      </c>
      <c r="I356" s="86"/>
      <c r="J356" s="86"/>
      <c r="K356" s="86"/>
      <c r="L356" s="86"/>
      <c r="M356" s="578"/>
      <c r="N356" s="88"/>
      <c r="O356" s="29"/>
      <c r="P356" s="704"/>
      <c r="Q356" s="63"/>
      <c r="R356" s="29"/>
      <c r="S356" s="704"/>
    </row>
    <row r="357" spans="1:19" s="45" customFormat="1" ht="19.5" customHeight="1" thickBot="1">
      <c r="A357" s="1009" t="s">
        <v>241</v>
      </c>
      <c r="B357" s="1010" t="s">
        <v>23</v>
      </c>
      <c r="C357" s="1011"/>
      <c r="D357" s="1012">
        <v>6</v>
      </c>
      <c r="E357" s="1012"/>
      <c r="F357" s="1013"/>
      <c r="G357" s="1014">
        <v>6.5</v>
      </c>
      <c r="H357" s="1008">
        <f t="shared" si="20"/>
        <v>195</v>
      </c>
      <c r="I357" s="237"/>
      <c r="J357" s="237"/>
      <c r="K357" s="237"/>
      <c r="L357" s="237"/>
      <c r="M357" s="1015"/>
      <c r="N357" s="1016"/>
      <c r="O357" s="1012"/>
      <c r="P357" s="1017"/>
      <c r="Q357" s="1018"/>
      <c r="R357" s="1012"/>
      <c r="S357" s="1017"/>
    </row>
    <row r="358" spans="1:19" s="45" customFormat="1" ht="19.5" customHeight="1" thickBot="1">
      <c r="A358" s="2948" t="s">
        <v>297</v>
      </c>
      <c r="B358" s="2949"/>
      <c r="C358" s="286"/>
      <c r="D358" s="286"/>
      <c r="E358" s="286"/>
      <c r="F358" s="313"/>
      <c r="G358" s="271">
        <f>G352+G354+G356+G357</f>
        <v>17.5</v>
      </c>
      <c r="H358" s="315">
        <f>H352+H354+H356+H357</f>
        <v>525</v>
      </c>
      <c r="I358" s="1019"/>
      <c r="J358" s="1019"/>
      <c r="K358" s="1019"/>
      <c r="L358" s="1019"/>
      <c r="M358" s="1020"/>
      <c r="N358" s="1021"/>
      <c r="O358" s="286"/>
      <c r="P358" s="1022"/>
      <c r="Q358" s="293"/>
      <c r="R358" s="286"/>
      <c r="S358" s="1022"/>
    </row>
    <row r="359" spans="1:19" s="45" customFormat="1" ht="19.5" customHeight="1" thickBot="1">
      <c r="A359" s="2941" t="s">
        <v>60</v>
      </c>
      <c r="B359" s="2942"/>
      <c r="C359" s="55"/>
      <c r="D359" s="55"/>
      <c r="E359" s="55"/>
      <c r="F359" s="1023"/>
      <c r="G359" s="1024">
        <f>G353+G355</f>
        <v>7.5</v>
      </c>
      <c r="H359" s="1029">
        <f>H353+H355</f>
        <v>225</v>
      </c>
      <c r="I359" s="1019"/>
      <c r="J359" s="1019"/>
      <c r="K359" s="1019"/>
      <c r="L359" s="1019"/>
      <c r="M359" s="1020"/>
      <c r="N359" s="1021"/>
      <c r="O359" s="286"/>
      <c r="P359" s="1022"/>
      <c r="Q359" s="293"/>
      <c r="R359" s="286"/>
      <c r="S359" s="1022"/>
    </row>
    <row r="360" spans="1:19" s="45" customFormat="1" ht="19.5" customHeight="1" thickBot="1">
      <c r="A360" s="2943" t="s">
        <v>239</v>
      </c>
      <c r="B360" s="2943"/>
      <c r="C360" s="70"/>
      <c r="D360" s="70"/>
      <c r="E360" s="70"/>
      <c r="F360" s="1025"/>
      <c r="G360" s="271">
        <f>G356+G357</f>
        <v>10</v>
      </c>
      <c r="H360" s="1030">
        <f>H356+H357</f>
        <v>300</v>
      </c>
      <c r="I360" s="1026"/>
      <c r="J360" s="1026"/>
      <c r="K360" s="1026"/>
      <c r="L360" s="1026"/>
      <c r="M360" s="1027"/>
      <c r="N360" s="235"/>
      <c r="O360" s="157"/>
      <c r="P360" s="831"/>
      <c r="Q360" s="1028"/>
      <c r="R360" s="157"/>
      <c r="S360" s="831"/>
    </row>
    <row r="361" spans="1:19" s="45" customFormat="1" ht="16.5" customHeight="1" thickBot="1">
      <c r="A361" s="2750" t="s">
        <v>301</v>
      </c>
      <c r="B361" s="2866"/>
      <c r="C361" s="2866"/>
      <c r="D361" s="2866"/>
      <c r="E361" s="2866"/>
      <c r="F361" s="2866"/>
      <c r="G361" s="2866"/>
      <c r="H361" s="2866"/>
      <c r="I361" s="2866"/>
      <c r="J361" s="2866"/>
      <c r="K361" s="2866"/>
      <c r="L361" s="2866"/>
      <c r="M361" s="2866"/>
      <c r="N361" s="2867"/>
      <c r="O361" s="2867"/>
      <c r="P361" s="2867"/>
      <c r="Q361" s="2867"/>
      <c r="R361" s="2867"/>
      <c r="S361" s="2868"/>
    </row>
    <row r="362" spans="1:19" s="45" customFormat="1" ht="18" customHeight="1">
      <c r="A362" s="623" t="s">
        <v>236</v>
      </c>
      <c r="B362" s="624" t="s">
        <v>279</v>
      </c>
      <c r="C362" s="625"/>
      <c r="D362" s="626"/>
      <c r="E362" s="626"/>
      <c r="F362" s="627"/>
      <c r="G362" s="628">
        <v>4</v>
      </c>
      <c r="H362" s="484">
        <f aca="true" t="shared" si="21" ref="H362:H367">G362*30</f>
        <v>120</v>
      </c>
      <c r="I362" s="629"/>
      <c r="J362" s="629"/>
      <c r="K362" s="629"/>
      <c r="L362" s="629"/>
      <c r="M362" s="630"/>
      <c r="N362" s="631"/>
      <c r="O362" s="626"/>
      <c r="P362" s="632"/>
      <c r="Q362" s="625"/>
      <c r="R362" s="626"/>
      <c r="S362" s="632"/>
    </row>
    <row r="363" spans="1:19" s="45" customFormat="1" ht="18" customHeight="1">
      <c r="A363" s="511"/>
      <c r="B363" s="633" t="s">
        <v>36</v>
      </c>
      <c r="C363" s="610"/>
      <c r="D363" s="611"/>
      <c r="E363" s="611"/>
      <c r="F363" s="634"/>
      <c r="G363" s="635">
        <v>4</v>
      </c>
      <c r="H363" s="484">
        <f t="shared" si="21"/>
        <v>120</v>
      </c>
      <c r="I363" s="543"/>
      <c r="J363" s="543"/>
      <c r="K363" s="543"/>
      <c r="L363" s="543"/>
      <c r="M363" s="585"/>
      <c r="N363" s="613"/>
      <c r="O363" s="611"/>
      <c r="P363" s="540"/>
      <c r="Q363" s="610"/>
      <c r="R363" s="611"/>
      <c r="S363" s="540"/>
    </row>
    <row r="364" spans="1:19" s="45" customFormat="1" ht="15" customHeight="1">
      <c r="A364" s="473" t="s">
        <v>160</v>
      </c>
      <c r="B364" s="636" t="s">
        <v>280</v>
      </c>
      <c r="C364" s="637"/>
      <c r="D364" s="638"/>
      <c r="E364" s="638"/>
      <c r="F364" s="639"/>
      <c r="G364" s="640">
        <v>4</v>
      </c>
      <c r="H364" s="484">
        <f t="shared" si="21"/>
        <v>120</v>
      </c>
      <c r="I364" s="477"/>
      <c r="J364" s="477"/>
      <c r="K364" s="477"/>
      <c r="L364" s="477"/>
      <c r="M364" s="481"/>
      <c r="N364" s="475"/>
      <c r="O364" s="638"/>
      <c r="P364" s="541"/>
      <c r="Q364" s="637"/>
      <c r="R364" s="638"/>
      <c r="S364" s="541"/>
    </row>
    <row r="365" spans="1:19" s="45" customFormat="1" ht="15.75" customHeight="1">
      <c r="A365" s="473"/>
      <c r="B365" s="641" t="s">
        <v>36</v>
      </c>
      <c r="C365" s="637"/>
      <c r="D365" s="638"/>
      <c r="E365" s="638"/>
      <c r="F365" s="639"/>
      <c r="G365" s="640">
        <v>4</v>
      </c>
      <c r="H365" s="484">
        <f t="shared" si="21"/>
        <v>120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3.5" customHeight="1">
      <c r="A366" s="473" t="s">
        <v>238</v>
      </c>
      <c r="B366" s="644" t="s">
        <v>79</v>
      </c>
      <c r="C366" s="637"/>
      <c r="D366" s="476">
        <v>6</v>
      </c>
      <c r="E366" s="638"/>
      <c r="F366" s="639"/>
      <c r="G366" s="642">
        <v>3.5</v>
      </c>
      <c r="H366" s="488">
        <f t="shared" si="21"/>
        <v>105</v>
      </c>
      <c r="I366" s="477"/>
      <c r="J366" s="477"/>
      <c r="K366" s="477"/>
      <c r="L366" s="477"/>
      <c r="M366" s="481"/>
      <c r="N366" s="643"/>
      <c r="O366" s="638"/>
      <c r="P366" s="541"/>
      <c r="Q366" s="637"/>
      <c r="R366" s="638"/>
      <c r="S366" s="541"/>
    </row>
    <row r="367" spans="1:19" s="45" customFormat="1" ht="15" customHeight="1" thickBot="1">
      <c r="A367" s="512" t="s">
        <v>241</v>
      </c>
      <c r="B367" s="644" t="s">
        <v>23</v>
      </c>
      <c r="C367" s="645"/>
      <c r="D367" s="590">
        <v>6</v>
      </c>
      <c r="E367" s="646"/>
      <c r="F367" s="647"/>
      <c r="G367" s="648">
        <v>6.5</v>
      </c>
      <c r="H367" s="488">
        <f t="shared" si="21"/>
        <v>195</v>
      </c>
      <c r="I367" s="595"/>
      <c r="J367" s="595"/>
      <c r="K367" s="595"/>
      <c r="L367" s="595"/>
      <c r="M367" s="596"/>
      <c r="N367" s="643"/>
      <c r="O367" s="646"/>
      <c r="P367" s="649"/>
      <c r="Q367" s="645"/>
      <c r="R367" s="646"/>
      <c r="S367" s="649"/>
    </row>
    <row r="368" spans="1:19" s="45" customFormat="1" ht="15" customHeight="1" thickBot="1">
      <c r="A368" s="2756" t="s">
        <v>28</v>
      </c>
      <c r="B368" s="2756"/>
      <c r="C368" s="601"/>
      <c r="D368" s="602"/>
      <c r="E368" s="602"/>
      <c r="F368" s="603"/>
      <c r="G368" s="604">
        <f>SUM(G362,G364,G366,G367)</f>
        <v>18</v>
      </c>
      <c r="H368" s="597">
        <f>G368*30</f>
        <v>540</v>
      </c>
      <c r="I368" s="605"/>
      <c r="J368" s="606"/>
      <c r="K368" s="606"/>
      <c r="L368" s="606"/>
      <c r="M368" s="607"/>
      <c r="N368" s="605"/>
      <c r="O368" s="602"/>
      <c r="P368" s="608"/>
      <c r="Q368" s="609"/>
      <c r="R368" s="602"/>
      <c r="S368" s="608"/>
    </row>
    <row r="369" spans="1:19" s="45" customFormat="1" ht="15" customHeight="1" thickBot="1">
      <c r="A369" s="2742" t="s">
        <v>60</v>
      </c>
      <c r="B369" s="2742"/>
      <c r="C369" s="610"/>
      <c r="D369" s="611"/>
      <c r="E369" s="611"/>
      <c r="F369" s="612"/>
      <c r="G369" s="583">
        <f>SUM(G363,G365,)</f>
        <v>8</v>
      </c>
      <c r="H369" s="598">
        <f>G369*30</f>
        <v>240</v>
      </c>
      <c r="I369" s="613"/>
      <c r="J369" s="543"/>
      <c r="K369" s="543"/>
      <c r="L369" s="543"/>
      <c r="M369" s="614"/>
      <c r="N369" s="615"/>
      <c r="O369" s="616"/>
      <c r="P369" s="617"/>
      <c r="Q369" s="618"/>
      <c r="R369" s="616"/>
      <c r="S369" s="617"/>
    </row>
    <row r="370" spans="1:19" s="45" customFormat="1" ht="15" customHeight="1" thickBot="1">
      <c r="A370" s="2765" t="s">
        <v>239</v>
      </c>
      <c r="B370" s="2765"/>
      <c r="C370" s="619"/>
      <c r="D370" s="620"/>
      <c r="E370" s="620"/>
      <c r="F370" s="621"/>
      <c r="G370" s="604">
        <v>10</v>
      </c>
      <c r="H370" s="528">
        <f>G370*30</f>
        <v>300</v>
      </c>
      <c r="I370" s="604"/>
      <c r="J370" s="604"/>
      <c r="K370" s="604"/>
      <c r="L370" s="604"/>
      <c r="M370" s="604"/>
      <c r="N370" s="650"/>
      <c r="O370" s="602"/>
      <c r="P370" s="608"/>
      <c r="Q370" s="609"/>
      <c r="R370" s="602"/>
      <c r="S370" s="608"/>
    </row>
    <row r="371" spans="1:19" s="45" customFormat="1" ht="16.5" thickBot="1">
      <c r="A371" s="2936" t="s">
        <v>197</v>
      </c>
      <c r="B371" s="2937"/>
      <c r="C371" s="2937"/>
      <c r="D371" s="2937"/>
      <c r="E371" s="2937"/>
      <c r="F371" s="2937"/>
      <c r="G371" s="2937"/>
      <c r="H371" s="2937"/>
      <c r="I371" s="2937"/>
      <c r="J371" s="2937"/>
      <c r="K371" s="2937"/>
      <c r="L371" s="2937"/>
      <c r="M371" s="2937"/>
      <c r="N371" s="2937"/>
      <c r="O371" s="2937"/>
      <c r="P371" s="2937"/>
      <c r="Q371" s="2937"/>
      <c r="R371" s="2937"/>
      <c r="S371" s="2938"/>
    </row>
    <row r="372" spans="1:19" ht="16.5" thickBot="1">
      <c r="A372" s="305" t="s">
        <v>161</v>
      </c>
      <c r="B372" s="306" t="s">
        <v>54</v>
      </c>
      <c r="C372" s="307"/>
      <c r="D372" s="308"/>
      <c r="E372" s="308"/>
      <c r="F372" s="309"/>
      <c r="G372" s="314">
        <v>1.5</v>
      </c>
      <c r="H372" s="312">
        <f>G372*30</f>
        <v>45</v>
      </c>
      <c r="I372" s="310"/>
      <c r="J372" s="310"/>
      <c r="K372" s="310"/>
      <c r="L372" s="310"/>
      <c r="M372" s="311"/>
      <c r="N372" s="360"/>
      <c r="O372" s="361"/>
      <c r="P372" s="362"/>
      <c r="Q372" s="363"/>
      <c r="R372" s="364"/>
      <c r="S372" s="379"/>
    </row>
    <row r="373" spans="1:19" ht="16.5" thickBot="1">
      <c r="A373" s="2939" t="s">
        <v>28</v>
      </c>
      <c r="B373" s="2940"/>
      <c r="C373" s="293"/>
      <c r="D373" s="286"/>
      <c r="E373" s="286"/>
      <c r="F373" s="313"/>
      <c r="G373" s="72">
        <f>G$372</f>
        <v>1.5</v>
      </c>
      <c r="H373" s="315">
        <f aca="true" t="shared" si="22" ref="H373:S373">H$372</f>
        <v>45</v>
      </c>
      <c r="I373" s="160">
        <f t="shared" si="22"/>
        <v>0</v>
      </c>
      <c r="J373" s="160">
        <f t="shared" si="22"/>
        <v>0</v>
      </c>
      <c r="K373" s="160">
        <f t="shared" si="22"/>
        <v>0</v>
      </c>
      <c r="L373" s="160">
        <f t="shared" si="22"/>
        <v>0</v>
      </c>
      <c r="M373" s="180">
        <f t="shared" si="22"/>
        <v>0</v>
      </c>
      <c r="N373" s="147">
        <f t="shared" si="22"/>
        <v>0</v>
      </c>
      <c r="O373" s="160">
        <f t="shared" si="22"/>
        <v>0</v>
      </c>
      <c r="P373" s="180">
        <f t="shared" si="22"/>
        <v>0</v>
      </c>
      <c r="Q373" s="147">
        <f t="shared" si="22"/>
        <v>0</v>
      </c>
      <c r="R373" s="160">
        <f t="shared" si="22"/>
        <v>0</v>
      </c>
      <c r="S373" s="180">
        <f t="shared" si="22"/>
        <v>0</v>
      </c>
    </row>
    <row r="374" spans="1:19" ht="12.75" customHeight="1">
      <c r="A374" s="175"/>
      <c r="B374" s="175"/>
      <c r="C374" s="102"/>
      <c r="D374" s="102"/>
      <c r="E374" s="102"/>
      <c r="F374" s="176"/>
      <c r="G374" s="173"/>
      <c r="H374" s="173"/>
      <c r="I374" s="173"/>
      <c r="J374" s="173"/>
      <c r="K374" s="173"/>
      <c r="L374" s="173"/>
      <c r="M374" s="173"/>
      <c r="N374" s="173"/>
      <c r="O374" s="174"/>
      <c r="P374" s="174"/>
      <c r="Q374" s="174"/>
      <c r="R374" s="174"/>
      <c r="S374" s="174"/>
    </row>
    <row r="375" spans="1:19" ht="16.5" thickBot="1">
      <c r="A375" s="2931" t="s">
        <v>302</v>
      </c>
      <c r="B375" s="2931"/>
      <c r="C375" s="2932"/>
      <c r="D375" s="2932"/>
      <c r="E375" s="2932"/>
      <c r="F375" s="2932"/>
      <c r="G375" s="2932"/>
      <c r="H375" s="2932"/>
      <c r="I375" s="2932"/>
      <c r="J375" s="2932"/>
      <c r="K375" s="2932"/>
      <c r="L375" s="2932"/>
      <c r="M375" s="2932"/>
      <c r="N375" s="2932"/>
      <c r="O375" s="2932"/>
      <c r="P375" s="2932"/>
      <c r="Q375" s="2932"/>
      <c r="R375" s="2932"/>
      <c r="S375" s="2932"/>
    </row>
    <row r="376" spans="1:22" ht="16.5" thickBot="1">
      <c r="A376" s="183"/>
      <c r="B376" s="441" t="s">
        <v>281</v>
      </c>
      <c r="C376" s="184"/>
      <c r="D376" s="184"/>
      <c r="E376" s="184"/>
      <c r="F376" s="184"/>
      <c r="G376" s="185">
        <f>G377+G378</f>
        <v>240.5</v>
      </c>
      <c r="H376" s="768">
        <f>H377+H378</f>
        <v>7215</v>
      </c>
      <c r="I376" s="768"/>
      <c r="J376" s="768"/>
      <c r="K376" s="768"/>
      <c r="L376" s="768"/>
      <c r="M376" s="768"/>
      <c r="N376" s="185"/>
      <c r="O376" s="185"/>
      <c r="P376" s="185"/>
      <c r="Q376" s="185"/>
      <c r="R376" s="185"/>
      <c r="S376" s="185"/>
      <c r="U376" s="11" t="s">
        <v>198</v>
      </c>
      <c r="V376" s="905">
        <f>U13+V34+V74+V129</f>
        <v>67.5</v>
      </c>
    </row>
    <row r="377" spans="1:22" ht="16.5" thickBot="1">
      <c r="A377" s="183"/>
      <c r="B377" s="441" t="s">
        <v>282</v>
      </c>
      <c r="C377" s="184"/>
      <c r="D377" s="184"/>
      <c r="E377" s="184"/>
      <c r="F377" s="184"/>
      <c r="G377" s="186">
        <f>G102+G67+G182+G349</f>
        <v>104</v>
      </c>
      <c r="H377" s="186">
        <f>H102+H67+H182+H349</f>
        <v>3120</v>
      </c>
      <c r="I377" s="187"/>
      <c r="J377" s="187"/>
      <c r="K377" s="187"/>
      <c r="L377" s="187"/>
      <c r="M377" s="187"/>
      <c r="N377" s="316"/>
      <c r="O377" s="317"/>
      <c r="P377" s="318"/>
      <c r="Q377" s="319"/>
      <c r="R377" s="317"/>
      <c r="S377" s="318"/>
      <c r="T377" s="771">
        <f>N385+Q385</f>
        <v>136.5</v>
      </c>
      <c r="U377" s="11" t="s">
        <v>199</v>
      </c>
      <c r="V377" s="905">
        <f>U14+V35+V77+V130+G350+G373</f>
        <v>69</v>
      </c>
    </row>
    <row r="378" spans="1:19" ht="16.5" customHeight="1" thickBot="1">
      <c r="A378" s="183"/>
      <c r="B378" s="441" t="s">
        <v>283</v>
      </c>
      <c r="C378" s="184"/>
      <c r="D378" s="184"/>
      <c r="E378" s="184"/>
      <c r="F378" s="184"/>
      <c r="G378" s="185">
        <f>G103+G68+G183+G373+G350</f>
        <v>136.5</v>
      </c>
      <c r="H378" s="185">
        <f aca="true" t="shared" si="23" ref="H378:P378">H103+H68+H183+H373+H350</f>
        <v>4095</v>
      </c>
      <c r="I378" s="185">
        <f t="shared" si="23"/>
        <v>1574</v>
      </c>
      <c r="J378" s="185">
        <f t="shared" si="23"/>
        <v>870</v>
      </c>
      <c r="K378" s="185">
        <f t="shared" si="23"/>
        <v>256</v>
      </c>
      <c r="L378" s="185">
        <f t="shared" si="23"/>
        <v>448</v>
      </c>
      <c r="M378" s="185">
        <f t="shared" si="23"/>
        <v>2041</v>
      </c>
      <c r="N378" s="185">
        <f t="shared" si="23"/>
        <v>29</v>
      </c>
      <c r="O378" s="185">
        <f t="shared" si="23"/>
        <v>29</v>
      </c>
      <c r="P378" s="185">
        <f t="shared" si="23"/>
        <v>28</v>
      </c>
      <c r="Q378" s="866">
        <f>Q74+Q83+Q86+Q131+Q157+Q161+Q171</f>
        <v>22</v>
      </c>
      <c r="R378" s="866">
        <f>R52+R132+R144+R165+R174+R175</f>
        <v>22</v>
      </c>
      <c r="S378" s="866">
        <f>S14+S129+S138+S147+S150+S166</f>
        <v>17</v>
      </c>
    </row>
    <row r="379" spans="1:19" ht="16.5" thickBot="1">
      <c r="A379" s="188"/>
      <c r="B379" s="189"/>
      <c r="C379" s="190"/>
      <c r="D379" s="191"/>
      <c r="E379" s="191"/>
      <c r="F379" s="191"/>
      <c r="G379" s="192"/>
      <c r="H379" s="193"/>
      <c r="I379" s="194"/>
      <c r="J379" s="195"/>
      <c r="K379" s="195"/>
      <c r="L379" s="195"/>
      <c r="M379" s="196"/>
      <c r="N379" s="197"/>
      <c r="O379" s="198"/>
      <c r="P379" s="198"/>
      <c r="Q379" s="867"/>
      <c r="R379" s="867"/>
      <c r="S379" s="867"/>
    </row>
    <row r="380" spans="1:19" ht="16.5" customHeight="1">
      <c r="A380" s="2933" t="s">
        <v>194</v>
      </c>
      <c r="B380" s="2934"/>
      <c r="C380" s="2934"/>
      <c r="D380" s="2934"/>
      <c r="E380" s="2934"/>
      <c r="F380" s="2934"/>
      <c r="G380" s="2934"/>
      <c r="H380" s="2934"/>
      <c r="I380" s="2934"/>
      <c r="J380" s="2934"/>
      <c r="K380" s="2934"/>
      <c r="L380" s="2934"/>
      <c r="M380" s="2935"/>
      <c r="N380" s="781">
        <f aca="true" t="shared" si="24" ref="N380:S380">N378</f>
        <v>29</v>
      </c>
      <c r="O380" s="782">
        <f t="shared" si="24"/>
        <v>29</v>
      </c>
      <c r="P380" s="782">
        <f t="shared" si="24"/>
        <v>28</v>
      </c>
      <c r="Q380" s="868">
        <f t="shared" si="24"/>
        <v>22</v>
      </c>
      <c r="R380" s="868">
        <f t="shared" si="24"/>
        <v>22</v>
      </c>
      <c r="S380" s="868">
        <f t="shared" si="24"/>
        <v>17</v>
      </c>
    </row>
    <row r="381" spans="1:19" ht="16.5" customHeight="1">
      <c r="A381" s="2919" t="s">
        <v>193</v>
      </c>
      <c r="B381" s="2920"/>
      <c r="C381" s="2920"/>
      <c r="D381" s="2920"/>
      <c r="E381" s="2920"/>
      <c r="F381" s="2920"/>
      <c r="G381" s="2920"/>
      <c r="H381" s="2920"/>
      <c r="I381" s="2920"/>
      <c r="J381" s="2920"/>
      <c r="K381" s="2920"/>
      <c r="L381" s="2920"/>
      <c r="M381" s="2921"/>
      <c r="N381" s="201">
        <f>COUNTIF($C$11:$C$69,"=1")</f>
        <v>3</v>
      </c>
      <c r="O381" s="167">
        <v>2</v>
      </c>
      <c r="P381" s="167">
        <v>3</v>
      </c>
      <c r="Q381" s="167">
        <v>3</v>
      </c>
      <c r="R381" s="167">
        <v>2</v>
      </c>
      <c r="S381" s="167">
        <v>1</v>
      </c>
    </row>
    <row r="382" spans="1:19" ht="16.5" customHeight="1">
      <c r="A382" s="2919" t="s">
        <v>27</v>
      </c>
      <c r="B382" s="2920"/>
      <c r="C382" s="2920"/>
      <c r="D382" s="2920"/>
      <c r="E382" s="2920"/>
      <c r="F382" s="2920"/>
      <c r="G382" s="2920"/>
      <c r="H382" s="2920"/>
      <c r="I382" s="2920"/>
      <c r="J382" s="2920"/>
      <c r="K382" s="2920"/>
      <c r="L382" s="2920"/>
      <c r="M382" s="2921"/>
      <c r="N382" s="201">
        <v>4</v>
      </c>
      <c r="O382" s="167">
        <v>3</v>
      </c>
      <c r="P382" s="167">
        <v>4</v>
      </c>
      <c r="Q382" s="167">
        <v>4</v>
      </c>
      <c r="R382" s="167">
        <v>4</v>
      </c>
      <c r="S382" s="167">
        <v>4</v>
      </c>
    </row>
    <row r="383" spans="1:19" ht="15.75">
      <c r="A383" s="2919" t="s">
        <v>73</v>
      </c>
      <c r="B383" s="2920"/>
      <c r="C383" s="2920"/>
      <c r="D383" s="2920"/>
      <c r="E383" s="2920"/>
      <c r="F383" s="2920"/>
      <c r="G383" s="2920"/>
      <c r="H383" s="2920"/>
      <c r="I383" s="2920"/>
      <c r="J383" s="2920"/>
      <c r="K383" s="2920"/>
      <c r="L383" s="2920"/>
      <c r="M383" s="2921"/>
      <c r="N383" s="202"/>
      <c r="O383" s="167"/>
      <c r="P383" s="203"/>
      <c r="Q383" s="203"/>
      <c r="R383" s="203"/>
      <c r="S383" s="203">
        <v>1</v>
      </c>
    </row>
    <row r="384" spans="1:19" ht="16.5" thickBot="1">
      <c r="A384" s="2922" t="s">
        <v>74</v>
      </c>
      <c r="B384" s="2923"/>
      <c r="C384" s="2923"/>
      <c r="D384" s="2923"/>
      <c r="E384" s="2923"/>
      <c r="F384" s="2923"/>
      <c r="G384" s="2923"/>
      <c r="H384" s="2923"/>
      <c r="I384" s="2923"/>
      <c r="J384" s="2923"/>
      <c r="K384" s="2923"/>
      <c r="L384" s="2923"/>
      <c r="M384" s="2924"/>
      <c r="N384" s="202"/>
      <c r="O384" s="167"/>
      <c r="P384" s="203"/>
      <c r="Q384" s="203">
        <v>1</v>
      </c>
      <c r="R384" s="203"/>
      <c r="S384" s="203"/>
    </row>
    <row r="385" spans="1:19" ht="15.75">
      <c r="A385" s="651"/>
      <c r="B385" s="651"/>
      <c r="C385" s="651"/>
      <c r="D385" s="651"/>
      <c r="E385" s="651"/>
      <c r="F385" s="651"/>
      <c r="G385" s="651"/>
      <c r="H385" s="651"/>
      <c r="I385" s="651"/>
      <c r="J385" s="651"/>
      <c r="K385" s="651"/>
      <c r="L385" s="651"/>
      <c r="M385" s="651"/>
      <c r="N385" s="2925">
        <f>V376</f>
        <v>67.5</v>
      </c>
      <c r="O385" s="2926"/>
      <c r="P385" s="2927"/>
      <c r="Q385" s="2928">
        <f>V377</f>
        <v>69</v>
      </c>
      <c r="R385" s="2929"/>
      <c r="S385" s="2930"/>
    </row>
    <row r="386" spans="1:19" ht="12.75" customHeight="1">
      <c r="A386" s="149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72"/>
      <c r="O386" s="102"/>
      <c r="P386" s="172"/>
      <c r="Q386" s="172"/>
      <c r="R386" s="172"/>
      <c r="S386" s="172"/>
    </row>
    <row r="387" spans="1:19" ht="15.75" thickBot="1">
      <c r="A387" s="2906" t="s">
        <v>303</v>
      </c>
      <c r="B387" s="2918"/>
      <c r="C387" s="2918"/>
      <c r="D387" s="2918"/>
      <c r="E387" s="2918"/>
      <c r="F387" s="2918"/>
      <c r="G387" s="2918"/>
      <c r="H387" s="2918"/>
      <c r="I387" s="2918"/>
      <c r="J387" s="2918"/>
      <c r="K387" s="2918"/>
      <c r="L387" s="2918"/>
      <c r="M387" s="2918"/>
      <c r="N387" s="2918"/>
      <c r="O387" s="2918"/>
      <c r="P387" s="2918"/>
      <c r="Q387" s="2918"/>
      <c r="R387" s="2918"/>
      <c r="S387" s="2918"/>
    </row>
    <row r="388" spans="1:22" ht="16.5" thickBot="1">
      <c r="A388" s="652"/>
      <c r="B388" s="441" t="s">
        <v>281</v>
      </c>
      <c r="C388" s="653"/>
      <c r="D388" s="653"/>
      <c r="E388" s="653"/>
      <c r="F388" s="653"/>
      <c r="G388" s="1035">
        <f>G66+G251+G358+G372</f>
        <v>241</v>
      </c>
      <c r="H388" s="770">
        <f>H66+H251+H358+H372</f>
        <v>7230</v>
      </c>
      <c r="I388" s="654"/>
      <c r="J388" s="654"/>
      <c r="K388" s="654"/>
      <c r="L388" s="654"/>
      <c r="M388" s="655"/>
      <c r="N388" s="656"/>
      <c r="O388" s="454"/>
      <c r="P388" s="657"/>
      <c r="Q388" s="658"/>
      <c r="R388" s="454"/>
      <c r="S388" s="657"/>
      <c r="U388" s="11" t="s">
        <v>198</v>
      </c>
      <c r="V388" s="905">
        <f>U13+V34+V74+Z186</f>
        <v>67.5</v>
      </c>
    </row>
    <row r="389" spans="1:22" ht="16.5" thickBot="1">
      <c r="A389" s="652"/>
      <c r="B389" s="441" t="s">
        <v>282</v>
      </c>
      <c r="C389" s="653"/>
      <c r="D389" s="653"/>
      <c r="E389" s="653"/>
      <c r="F389" s="653"/>
      <c r="G389" s="659">
        <f>G359+G252+G67</f>
        <v>104.5</v>
      </c>
      <c r="H389" s="1031">
        <f>H359+H252+H67</f>
        <v>3135</v>
      </c>
      <c r="I389" s="654"/>
      <c r="J389" s="654"/>
      <c r="K389" s="654"/>
      <c r="L389" s="654"/>
      <c r="M389" s="655"/>
      <c r="N389" s="460"/>
      <c r="O389" s="458"/>
      <c r="P389" s="459"/>
      <c r="Q389" s="457"/>
      <c r="R389" s="458"/>
      <c r="S389" s="459"/>
      <c r="T389" s="771">
        <f>N397+Q397</f>
        <v>136.5</v>
      </c>
      <c r="U389" s="11" t="s">
        <v>199</v>
      </c>
      <c r="V389" s="905">
        <f>U14+V35+V77+Z187+G360+G373</f>
        <v>69</v>
      </c>
    </row>
    <row r="390" spans="1:19" ht="16.5" thickBot="1">
      <c r="A390" s="652"/>
      <c r="B390" s="441" t="s">
        <v>283</v>
      </c>
      <c r="C390" s="653"/>
      <c r="D390" s="653"/>
      <c r="E390" s="653"/>
      <c r="F390" s="653"/>
      <c r="G390" s="456">
        <f>G360+G$68+G253+G373</f>
        <v>136.5</v>
      </c>
      <c r="H390" s="1032">
        <f aca="true" t="shared" si="25" ref="H390:S390">H360+H$68+H253+H373</f>
        <v>4095</v>
      </c>
      <c r="I390" s="1032">
        <f t="shared" si="25"/>
        <v>1571</v>
      </c>
      <c r="J390" s="1032">
        <f t="shared" si="25"/>
        <v>822</v>
      </c>
      <c r="K390" s="1032">
        <f t="shared" si="25"/>
        <v>266</v>
      </c>
      <c r="L390" s="1032">
        <f t="shared" si="25"/>
        <v>483</v>
      </c>
      <c r="M390" s="1032">
        <f t="shared" si="25"/>
        <v>2044</v>
      </c>
      <c r="N390" s="456">
        <f t="shared" si="25"/>
        <v>29</v>
      </c>
      <c r="O390" s="456">
        <f t="shared" si="25"/>
        <v>27</v>
      </c>
      <c r="P390" s="456">
        <f t="shared" si="25"/>
        <v>28</v>
      </c>
      <c r="Q390" s="456">
        <f t="shared" si="25"/>
        <v>24</v>
      </c>
      <c r="R390" s="456">
        <f t="shared" si="25"/>
        <v>24</v>
      </c>
      <c r="S390" s="456">
        <f t="shared" si="25"/>
        <v>16</v>
      </c>
    </row>
    <row r="391" spans="1:19" ht="16.5" thickBot="1">
      <c r="A391" s="660"/>
      <c r="B391" s="291"/>
      <c r="C391" s="661"/>
      <c r="D391" s="662"/>
      <c r="E391" s="662"/>
      <c r="F391" s="662"/>
      <c r="G391" s="663"/>
      <c r="H391" s="664"/>
      <c r="I391" s="665"/>
      <c r="J391" s="666"/>
      <c r="K391" s="666"/>
      <c r="L391" s="666"/>
      <c r="M391" s="177"/>
      <c r="N391" s="667"/>
      <c r="O391" s="668"/>
      <c r="P391" s="669"/>
      <c r="Q391" s="1145"/>
      <c r="R391" s="1146"/>
      <c r="S391" s="1147"/>
    </row>
    <row r="392" spans="1:19" ht="15.75">
      <c r="A392" s="2907" t="s">
        <v>195</v>
      </c>
      <c r="B392" s="2908"/>
      <c r="C392" s="2908"/>
      <c r="D392" s="2908"/>
      <c r="E392" s="2908"/>
      <c r="F392" s="2908"/>
      <c r="G392" s="2908"/>
      <c r="H392" s="2908"/>
      <c r="I392" s="2908"/>
      <c r="J392" s="2908"/>
      <c r="K392" s="2908"/>
      <c r="L392" s="2908"/>
      <c r="M392" s="2909"/>
      <c r="N392" s="670">
        <f aca="true" t="shared" si="26" ref="N392:S392">N$390</f>
        <v>29</v>
      </c>
      <c r="O392" s="671">
        <f t="shared" si="26"/>
        <v>27</v>
      </c>
      <c r="P392" s="672">
        <f t="shared" si="26"/>
        <v>28</v>
      </c>
      <c r="Q392" s="1148">
        <f t="shared" si="26"/>
        <v>24</v>
      </c>
      <c r="R392" s="1149">
        <f t="shared" si="26"/>
        <v>24</v>
      </c>
      <c r="S392" s="1150">
        <f t="shared" si="26"/>
        <v>16</v>
      </c>
    </row>
    <row r="393" spans="1:19" ht="15.75">
      <c r="A393" s="2910" t="s">
        <v>196</v>
      </c>
      <c r="B393" s="2911"/>
      <c r="C393" s="2911"/>
      <c r="D393" s="2911"/>
      <c r="E393" s="2911"/>
      <c r="F393" s="2911"/>
      <c r="G393" s="2911"/>
      <c r="H393" s="2911"/>
      <c r="I393" s="2911"/>
      <c r="J393" s="2911"/>
      <c r="K393" s="2911"/>
      <c r="L393" s="2911"/>
      <c r="M393" s="2912"/>
      <c r="N393" s="673">
        <v>3</v>
      </c>
      <c r="O393" s="674">
        <v>2</v>
      </c>
      <c r="P393" s="675">
        <v>3</v>
      </c>
      <c r="Q393" s="1151">
        <v>3</v>
      </c>
      <c r="R393" s="1152">
        <v>4</v>
      </c>
      <c r="S393" s="1153">
        <v>2</v>
      </c>
    </row>
    <row r="394" spans="1:19" ht="15.75">
      <c r="A394" s="2910" t="s">
        <v>27</v>
      </c>
      <c r="B394" s="2911"/>
      <c r="C394" s="2911"/>
      <c r="D394" s="2911"/>
      <c r="E394" s="2911"/>
      <c r="F394" s="2911"/>
      <c r="G394" s="2911"/>
      <c r="H394" s="2911"/>
      <c r="I394" s="2911"/>
      <c r="J394" s="2911"/>
      <c r="K394" s="2911"/>
      <c r="L394" s="2911"/>
      <c r="M394" s="2912"/>
      <c r="N394" s="673">
        <v>4</v>
      </c>
      <c r="O394" s="674">
        <v>3</v>
      </c>
      <c r="P394" s="675">
        <v>3</v>
      </c>
      <c r="Q394" s="1151">
        <v>4</v>
      </c>
      <c r="R394" s="1152">
        <v>4</v>
      </c>
      <c r="S394" s="1153">
        <v>6</v>
      </c>
    </row>
    <row r="395" spans="1:19" ht="15.75">
      <c r="A395" s="2910" t="s">
        <v>73</v>
      </c>
      <c r="B395" s="2911"/>
      <c r="C395" s="2911"/>
      <c r="D395" s="2911"/>
      <c r="E395" s="2911"/>
      <c r="F395" s="2911"/>
      <c r="G395" s="2911"/>
      <c r="H395" s="2911"/>
      <c r="I395" s="2911"/>
      <c r="J395" s="2911"/>
      <c r="K395" s="2911"/>
      <c r="L395" s="2911"/>
      <c r="M395" s="2912"/>
      <c r="N395" s="676"/>
      <c r="O395" s="677"/>
      <c r="P395" s="678"/>
      <c r="Q395" s="1154">
        <v>1</v>
      </c>
      <c r="R395" s="1155">
        <v>1</v>
      </c>
      <c r="S395" s="1156"/>
    </row>
    <row r="396" spans="1:19" ht="16.5" thickBot="1">
      <c r="A396" s="2913" t="s">
        <v>74</v>
      </c>
      <c r="B396" s="2914"/>
      <c r="C396" s="2914"/>
      <c r="D396" s="2914"/>
      <c r="E396" s="2914"/>
      <c r="F396" s="2914"/>
      <c r="G396" s="2914"/>
      <c r="H396" s="2914"/>
      <c r="I396" s="2914"/>
      <c r="J396" s="2914"/>
      <c r="K396" s="2914"/>
      <c r="L396" s="2914"/>
      <c r="M396" s="2915"/>
      <c r="N396" s="679"/>
      <c r="O396" s="680"/>
      <c r="P396" s="681">
        <v>1</v>
      </c>
      <c r="Q396" s="1157">
        <v>1</v>
      </c>
      <c r="R396" s="1158"/>
      <c r="S396" s="1159"/>
    </row>
    <row r="397" spans="1:19" ht="15.75">
      <c r="A397" s="682"/>
      <c r="B397" s="682"/>
      <c r="C397" s="682"/>
      <c r="D397" s="682"/>
      <c r="E397" s="682"/>
      <c r="F397" s="682"/>
      <c r="G397" s="682"/>
      <c r="H397" s="682"/>
      <c r="I397" s="682"/>
      <c r="J397" s="682"/>
      <c r="K397" s="682"/>
      <c r="L397" s="682"/>
      <c r="M397" s="682"/>
      <c r="N397" s="2916">
        <f>V388</f>
        <v>67.5</v>
      </c>
      <c r="O397" s="2917"/>
      <c r="P397" s="2917"/>
      <c r="Q397" s="2916">
        <f>V389</f>
        <v>69</v>
      </c>
      <c r="R397" s="2917"/>
      <c r="S397" s="2917"/>
    </row>
    <row r="398" spans="1:19" ht="15.75" thickBot="1">
      <c r="A398" s="2906" t="s">
        <v>304</v>
      </c>
      <c r="B398" s="2595"/>
      <c r="C398" s="2595"/>
      <c r="D398" s="2595"/>
      <c r="E398" s="2595"/>
      <c r="F398" s="2595"/>
      <c r="G398" s="2595"/>
      <c r="H398" s="2595"/>
      <c r="I398" s="2595"/>
      <c r="J398" s="2595"/>
      <c r="K398" s="2595"/>
      <c r="L398" s="2595"/>
      <c r="M398" s="2595"/>
      <c r="N398" s="2595"/>
      <c r="O398" s="2595"/>
      <c r="P398" s="2595"/>
      <c r="Q398" s="2595"/>
      <c r="R398" s="2595"/>
      <c r="S398" s="2595"/>
    </row>
    <row r="399" spans="1:19" ht="16.5" thickBot="1">
      <c r="A399" s="178"/>
      <c r="B399" s="441" t="s">
        <v>281</v>
      </c>
      <c r="C399" s="683"/>
      <c r="D399" s="683"/>
      <c r="E399" s="683"/>
      <c r="F399" s="683"/>
      <c r="G399" s="684">
        <f>G400+G401</f>
        <v>218.5</v>
      </c>
      <c r="H399" s="685">
        <f>G399*30</f>
        <v>6555</v>
      </c>
      <c r="I399" s="684"/>
      <c r="J399" s="684"/>
      <c r="K399" s="684"/>
      <c r="L399" s="684"/>
      <c r="M399" s="684"/>
      <c r="N399" s="686"/>
      <c r="O399" s="687"/>
      <c r="P399" s="688"/>
      <c r="Q399" s="689"/>
      <c r="R399" s="687"/>
      <c r="S399" s="688"/>
    </row>
    <row r="400" spans="1:22" ht="16.5" thickBot="1">
      <c r="A400" s="178"/>
      <c r="B400" s="441" t="s">
        <v>282</v>
      </c>
      <c r="C400" s="683"/>
      <c r="D400" s="683"/>
      <c r="E400" s="683"/>
      <c r="F400" s="683"/>
      <c r="G400" s="690">
        <f>G67+G338+G369</f>
        <v>98</v>
      </c>
      <c r="H400" s="691">
        <f>G400*30</f>
        <v>2940</v>
      </c>
      <c r="I400" s="690"/>
      <c r="J400" s="690"/>
      <c r="K400" s="690"/>
      <c r="L400" s="690"/>
      <c r="M400" s="690"/>
      <c r="N400" s="692"/>
      <c r="O400" s="693"/>
      <c r="P400" s="694"/>
      <c r="Q400" s="695"/>
      <c r="R400" s="693"/>
      <c r="S400" s="694"/>
      <c r="U400" s="11" t="s">
        <v>198</v>
      </c>
      <c r="V400" s="905">
        <f>U13+V34+V108+V258</f>
        <v>63.5</v>
      </c>
    </row>
    <row r="401" spans="1:22" ht="16.5" thickBot="1">
      <c r="A401" s="178"/>
      <c r="B401" s="441" t="s">
        <v>283</v>
      </c>
      <c r="C401" s="683"/>
      <c r="D401" s="683"/>
      <c r="E401" s="683"/>
      <c r="F401" s="683"/>
      <c r="G401" s="684">
        <f>G68+G339+G370+G373</f>
        <v>120.5</v>
      </c>
      <c r="H401" s="684">
        <f aca="true" t="shared" si="27" ref="H401:S401">H68+H339+H370+H373</f>
        <v>3615</v>
      </c>
      <c r="I401" s="684">
        <f t="shared" si="27"/>
        <v>1500</v>
      </c>
      <c r="J401" s="684">
        <f t="shared" si="27"/>
        <v>885</v>
      </c>
      <c r="K401" s="684">
        <f t="shared" si="27"/>
        <v>248</v>
      </c>
      <c r="L401" s="684">
        <f t="shared" si="27"/>
        <v>367</v>
      </c>
      <c r="M401" s="684">
        <f t="shared" si="27"/>
        <v>1635</v>
      </c>
      <c r="N401" s="684">
        <f t="shared" si="27"/>
        <v>28</v>
      </c>
      <c r="O401" s="684">
        <f t="shared" si="27"/>
        <v>27</v>
      </c>
      <c r="P401" s="684">
        <f t="shared" si="27"/>
        <v>26</v>
      </c>
      <c r="Q401" s="866">
        <f t="shared" si="27"/>
        <v>24</v>
      </c>
      <c r="R401" s="866">
        <f t="shared" si="27"/>
        <v>23</v>
      </c>
      <c r="S401" s="866">
        <f t="shared" si="27"/>
        <v>16</v>
      </c>
      <c r="T401" s="771">
        <f>N409+Q409</f>
        <v>120</v>
      </c>
      <c r="U401" s="11" t="s">
        <v>199</v>
      </c>
      <c r="V401" s="905">
        <f>U14+V35+V109+V259+G370+G372</f>
        <v>56.5</v>
      </c>
    </row>
    <row r="402" spans="1:19" ht="16.5" thickBot="1">
      <c r="A402" s="696"/>
      <c r="B402" s="216"/>
      <c r="C402" s="697"/>
      <c r="D402" s="698"/>
      <c r="E402" s="698"/>
      <c r="F402" s="698"/>
      <c r="G402" s="699"/>
      <c r="H402" s="700"/>
      <c r="I402" s="701"/>
      <c r="J402" s="692"/>
      <c r="K402" s="692"/>
      <c r="L402" s="692"/>
      <c r="M402" s="702"/>
      <c r="N402" s="703"/>
      <c r="O402" s="687"/>
      <c r="P402" s="688"/>
      <c r="Q402" s="902"/>
      <c r="R402" s="903"/>
      <c r="S402" s="904"/>
    </row>
    <row r="403" spans="1:19" ht="16.5" thickBot="1">
      <c r="A403" s="2907" t="s">
        <v>195</v>
      </c>
      <c r="B403" s="2908"/>
      <c r="C403" s="2908"/>
      <c r="D403" s="2908"/>
      <c r="E403" s="2908"/>
      <c r="F403" s="2908"/>
      <c r="G403" s="2908"/>
      <c r="H403" s="2908"/>
      <c r="I403" s="2908"/>
      <c r="J403" s="2908"/>
      <c r="K403" s="2908"/>
      <c r="L403" s="2908"/>
      <c r="M403" s="2909"/>
      <c r="N403" s="1065">
        <f aca="true" t="shared" si="28" ref="N403:S403">N401</f>
        <v>28</v>
      </c>
      <c r="O403" s="1066">
        <f t="shared" si="28"/>
        <v>27</v>
      </c>
      <c r="P403" s="1067">
        <f t="shared" si="28"/>
        <v>26</v>
      </c>
      <c r="Q403" s="1068">
        <f t="shared" si="28"/>
        <v>24</v>
      </c>
      <c r="R403" s="1069">
        <f t="shared" si="28"/>
        <v>23</v>
      </c>
      <c r="S403" s="1070">
        <f t="shared" si="28"/>
        <v>16</v>
      </c>
    </row>
    <row r="404" spans="1:19" ht="15.75">
      <c r="A404" s="2896" t="s">
        <v>286</v>
      </c>
      <c r="B404" s="2899"/>
      <c r="C404" s="2899"/>
      <c r="D404" s="2899"/>
      <c r="E404" s="2899"/>
      <c r="F404" s="2899"/>
      <c r="G404" s="2899"/>
      <c r="H404" s="2899"/>
      <c r="I404" s="2899"/>
      <c r="J404" s="2899"/>
      <c r="K404" s="2899"/>
      <c r="L404" s="2899"/>
      <c r="M404" s="2900"/>
      <c r="N404" s="58">
        <v>3</v>
      </c>
      <c r="O404" s="55">
        <v>2</v>
      </c>
      <c r="P404" s="821">
        <v>2</v>
      </c>
      <c r="Q404" s="58">
        <v>5</v>
      </c>
      <c r="R404" s="55">
        <v>2</v>
      </c>
      <c r="S404" s="821">
        <v>2</v>
      </c>
    </row>
    <row r="405" spans="1:19" ht="15.75">
      <c r="A405" s="2896" t="s">
        <v>27</v>
      </c>
      <c r="B405" s="2899"/>
      <c r="C405" s="2899"/>
      <c r="D405" s="2899"/>
      <c r="E405" s="2899"/>
      <c r="F405" s="2899"/>
      <c r="G405" s="2899"/>
      <c r="H405" s="2899"/>
      <c r="I405" s="2899"/>
      <c r="J405" s="2899"/>
      <c r="K405" s="2899"/>
      <c r="L405" s="2899"/>
      <c r="M405" s="2900"/>
      <c r="N405" s="54">
        <v>2</v>
      </c>
      <c r="O405" s="29">
        <v>4</v>
      </c>
      <c r="P405" s="704">
        <v>4</v>
      </c>
      <c r="Q405" s="54">
        <v>2</v>
      </c>
      <c r="R405" s="29">
        <v>3</v>
      </c>
      <c r="S405" s="704">
        <v>5</v>
      </c>
    </row>
    <row r="406" spans="1:19" ht="15.75">
      <c r="A406" s="2896" t="s">
        <v>74</v>
      </c>
      <c r="B406" s="2897"/>
      <c r="C406" s="2897"/>
      <c r="D406" s="2897"/>
      <c r="E406" s="2897"/>
      <c r="F406" s="2897"/>
      <c r="G406" s="2897"/>
      <c r="H406" s="2897"/>
      <c r="I406" s="2897"/>
      <c r="J406" s="2897"/>
      <c r="K406" s="2897"/>
      <c r="L406" s="2897"/>
      <c r="M406" s="2898"/>
      <c r="N406" s="54"/>
      <c r="O406" s="29"/>
      <c r="P406" s="704"/>
      <c r="Q406" s="705">
        <v>1</v>
      </c>
      <c r="R406" s="29"/>
      <c r="S406" s="704"/>
    </row>
    <row r="407" spans="1:19" ht="15.75">
      <c r="A407" s="2896" t="s">
        <v>73</v>
      </c>
      <c r="B407" s="2899"/>
      <c r="C407" s="2899"/>
      <c r="D407" s="2899"/>
      <c r="E407" s="2899"/>
      <c r="F407" s="2899"/>
      <c r="G407" s="2899"/>
      <c r="H407" s="2899"/>
      <c r="I407" s="2899"/>
      <c r="J407" s="2899"/>
      <c r="K407" s="2899"/>
      <c r="L407" s="2899"/>
      <c r="M407" s="2900"/>
      <c r="N407" s="706"/>
      <c r="O407" s="29"/>
      <c r="P407" s="707"/>
      <c r="Q407" s="708">
        <v>1</v>
      </c>
      <c r="R407" s="709">
        <v>1</v>
      </c>
      <c r="S407" s="707">
        <v>1</v>
      </c>
    </row>
    <row r="408" spans="1:19" ht="16.5" thickBot="1">
      <c r="A408" s="2901" t="s">
        <v>284</v>
      </c>
      <c r="B408" s="2902"/>
      <c r="C408" s="2902"/>
      <c r="D408" s="2902"/>
      <c r="E408" s="2902"/>
      <c r="F408" s="2902"/>
      <c r="G408" s="2902"/>
      <c r="H408" s="2902"/>
      <c r="I408" s="2902"/>
      <c r="J408" s="2902"/>
      <c r="K408" s="2902"/>
      <c r="L408" s="2902"/>
      <c r="M408" s="2903"/>
      <c r="N408" s="1072">
        <f aca="true" t="shared" si="29" ref="N408:S408">SUM(N404:N407)</f>
        <v>5</v>
      </c>
      <c r="O408" s="1072">
        <f t="shared" si="29"/>
        <v>6</v>
      </c>
      <c r="P408" s="1072">
        <f t="shared" si="29"/>
        <v>6</v>
      </c>
      <c r="Q408" s="1072">
        <f t="shared" si="29"/>
        <v>9</v>
      </c>
      <c r="R408" s="1072">
        <f t="shared" si="29"/>
        <v>6</v>
      </c>
      <c r="S408" s="1072">
        <f t="shared" si="29"/>
        <v>8</v>
      </c>
    </row>
    <row r="409" spans="1:20" ht="15.75">
      <c r="A409" s="1071"/>
      <c r="B409" s="16"/>
      <c r="C409" s="17"/>
      <c r="D409" s="17"/>
      <c r="E409" s="17"/>
      <c r="F409" s="16"/>
      <c r="G409" s="16"/>
      <c r="H409" s="16"/>
      <c r="I409" s="16"/>
      <c r="J409" s="16"/>
      <c r="K409" s="16"/>
      <c r="L409" s="17"/>
      <c r="M409" s="17"/>
      <c r="N409" s="2904">
        <f>V400</f>
        <v>63.5</v>
      </c>
      <c r="O409" s="2905"/>
      <c r="P409" s="2905"/>
      <c r="Q409" s="2889">
        <f>V401</f>
        <v>56.5</v>
      </c>
      <c r="R409" s="2890"/>
      <c r="S409" s="2890"/>
      <c r="T409" s="905">
        <f>N409+Q409</f>
        <v>120</v>
      </c>
    </row>
    <row r="410" spans="1:19" ht="15.75">
      <c r="A410" s="15"/>
      <c r="B410" s="16"/>
      <c r="C410" s="2891" t="s">
        <v>285</v>
      </c>
      <c r="D410" s="2891"/>
      <c r="E410" s="2891"/>
      <c r="F410" s="2891"/>
      <c r="G410" s="2891"/>
      <c r="H410" s="2891"/>
      <c r="I410" s="2891"/>
      <c r="J410" s="2891"/>
      <c r="K410" s="2891"/>
      <c r="L410" s="17"/>
      <c r="M410" s="17"/>
      <c r="N410" s="2892"/>
      <c r="O410" s="2893"/>
      <c r="P410" s="2893"/>
      <c r="Q410" s="2893"/>
      <c r="R410" s="2893"/>
      <c r="S410" s="2893"/>
    </row>
    <row r="411" spans="1:19" ht="15.75">
      <c r="A411" s="15"/>
      <c r="B411" s="149" t="s">
        <v>123</v>
      </c>
      <c r="C411" s="149"/>
      <c r="D411" s="2886"/>
      <c r="E411" s="2887"/>
      <c r="F411" s="2887"/>
      <c r="G411" s="149"/>
      <c r="H411" s="2884" t="s">
        <v>124</v>
      </c>
      <c r="I411" s="2885"/>
      <c r="J411" s="2885"/>
      <c r="K411" s="16"/>
      <c r="L411" s="17"/>
      <c r="M411" s="17"/>
      <c r="N411" s="2894"/>
      <c r="O411" s="2895"/>
      <c r="P411" s="2895"/>
      <c r="Q411" s="2895"/>
      <c r="R411" s="2895"/>
      <c r="S411" s="2895"/>
    </row>
    <row r="412" spans="1:14" ht="20.25" customHeight="1">
      <c r="A412" s="15"/>
      <c r="B412" s="149"/>
      <c r="C412" s="149"/>
      <c r="D412" s="149"/>
      <c r="E412" s="133"/>
      <c r="F412" s="133"/>
      <c r="G412" s="149"/>
      <c r="H412" s="149"/>
      <c r="I412" s="133"/>
      <c r="J412" s="133"/>
      <c r="K412" s="16"/>
      <c r="L412" s="17"/>
      <c r="M412" s="17"/>
      <c r="N412" s="18"/>
    </row>
    <row r="413" spans="1:14" ht="15.75">
      <c r="A413" s="15"/>
      <c r="B413" s="149" t="s">
        <v>305</v>
      </c>
      <c r="C413" s="149"/>
      <c r="D413" s="2880"/>
      <c r="E413" s="2881"/>
      <c r="F413" s="2881"/>
      <c r="G413" s="149"/>
      <c r="H413" s="2882" t="s">
        <v>306</v>
      </c>
      <c r="I413" s="2883"/>
      <c r="J413" s="2883"/>
      <c r="K413" s="16"/>
      <c r="L413" s="17"/>
      <c r="M413" s="17"/>
      <c r="N413" s="18"/>
    </row>
    <row r="414" spans="1:14" ht="15.75">
      <c r="A414" s="15"/>
      <c r="B414" s="149"/>
      <c r="C414" s="149"/>
      <c r="D414" s="149"/>
      <c r="E414" s="149"/>
      <c r="F414" s="149"/>
      <c r="G414" s="149"/>
      <c r="H414" s="149"/>
      <c r="I414" s="149"/>
      <c r="J414" s="149"/>
      <c r="K414" s="16"/>
      <c r="L414" s="17"/>
      <c r="M414" s="17"/>
      <c r="N414" s="18"/>
    </row>
    <row r="415" spans="1:14" ht="15.75">
      <c r="A415" s="15"/>
      <c r="B415" s="149" t="s">
        <v>340</v>
      </c>
      <c r="C415" s="149"/>
      <c r="D415" s="2880"/>
      <c r="E415" s="2881"/>
      <c r="F415" s="2881"/>
      <c r="G415" s="149"/>
      <c r="H415" s="2884" t="s">
        <v>287</v>
      </c>
      <c r="I415" s="2885"/>
      <c r="J415" s="2885"/>
      <c r="K415" s="16"/>
      <c r="L415" s="17"/>
      <c r="M415" s="17"/>
      <c r="N415" s="18"/>
    </row>
    <row r="416" spans="1:14" ht="15.75">
      <c r="A416" s="15"/>
      <c r="B416" s="149"/>
      <c r="C416" s="149"/>
      <c r="D416" s="149"/>
      <c r="E416" s="149"/>
      <c r="F416" s="149"/>
      <c r="G416" s="149"/>
      <c r="H416" s="149"/>
      <c r="I416" s="149"/>
      <c r="J416" s="149"/>
      <c r="K416" s="16"/>
      <c r="L416" s="17"/>
      <c r="M416" s="17"/>
      <c r="N416" s="18"/>
    </row>
    <row r="417" spans="1:14" ht="15.75">
      <c r="A417" s="15"/>
      <c r="B417" s="149" t="s">
        <v>125</v>
      </c>
      <c r="C417" s="149"/>
      <c r="D417" s="2886"/>
      <c r="E417" s="2887"/>
      <c r="F417" s="2887"/>
      <c r="G417" s="149"/>
      <c r="H417" s="2884" t="s">
        <v>126</v>
      </c>
      <c r="I417" s="2888"/>
      <c r="J417" s="2888"/>
      <c r="K417" s="16"/>
      <c r="L417" s="17"/>
      <c r="M417" s="17"/>
      <c r="N417" s="21"/>
    </row>
    <row r="418" spans="1:14" ht="15.75">
      <c r="A418" s="15"/>
      <c r="B418" s="16"/>
      <c r="C418" s="17"/>
      <c r="D418" s="17"/>
      <c r="E418" s="17"/>
      <c r="F418" s="16"/>
      <c r="G418" s="16"/>
      <c r="H418" s="16"/>
      <c r="I418" s="16"/>
      <c r="J418" s="16"/>
      <c r="K418" s="16"/>
      <c r="L418" s="17"/>
      <c r="M418" s="17"/>
      <c r="N418" s="21"/>
    </row>
    <row r="419" spans="2:14" ht="15.75">
      <c r="B419" s="19"/>
      <c r="C419" s="20"/>
      <c r="D419" s="20"/>
      <c r="E419" s="20"/>
      <c r="F419" s="19"/>
      <c r="G419" s="19"/>
      <c r="H419" s="19"/>
      <c r="I419" s="19"/>
      <c r="J419" s="19"/>
      <c r="K419" s="19"/>
      <c r="L419" s="20"/>
      <c r="M419" s="20"/>
      <c r="N419" s="21"/>
    </row>
    <row r="420" spans="2:18" ht="15.75">
      <c r="B420" s="19"/>
      <c r="C420" s="20"/>
      <c r="D420" s="20"/>
      <c r="E420" s="217"/>
      <c r="F420" s="2877"/>
      <c r="G420" s="2879"/>
      <c r="H420" s="2879"/>
      <c r="I420" s="2879"/>
      <c r="J420" s="2879"/>
      <c r="K420" s="2879"/>
      <c r="L420" s="2879"/>
      <c r="M420" s="710"/>
      <c r="N420" s="324"/>
      <c r="O420" s="324"/>
      <c r="P420" s="711"/>
      <c r="Q420" s="323"/>
      <c r="R420" s="324"/>
    </row>
    <row r="421" spans="2:18" ht="15.75">
      <c r="B421" s="19"/>
      <c r="C421" s="20"/>
      <c r="D421" s="20"/>
      <c r="E421" s="218"/>
      <c r="F421" s="2878"/>
      <c r="G421" s="19"/>
      <c r="H421" s="19"/>
      <c r="I421" s="19"/>
      <c r="J421" s="19"/>
      <c r="K421" s="19"/>
      <c r="L421" s="20"/>
      <c r="M421" s="127"/>
      <c r="N421" s="127"/>
      <c r="O421" s="324"/>
      <c r="P421" s="712"/>
      <c r="Q421" s="323"/>
      <c r="R421" s="324"/>
    </row>
    <row r="422" spans="2:18" ht="15.75">
      <c r="B422" s="19"/>
      <c r="C422" s="20"/>
      <c r="D422" s="20"/>
      <c r="E422" s="217"/>
      <c r="F422" s="2878"/>
      <c r="G422" s="19"/>
      <c r="H422" s="19"/>
      <c r="I422" s="19"/>
      <c r="J422" s="19"/>
      <c r="K422" s="19"/>
      <c r="L422" s="20"/>
      <c r="M422" s="127"/>
      <c r="N422" s="127"/>
      <c r="O422" s="324"/>
      <c r="P422" s="713"/>
      <c r="Q422" s="323"/>
      <c r="R422" s="324"/>
    </row>
    <row r="423" spans="2:18" ht="15.75">
      <c r="B423" s="19"/>
      <c r="C423" s="20"/>
      <c r="D423" s="20"/>
      <c r="E423" s="217"/>
      <c r="F423" s="2877"/>
      <c r="G423" s="19"/>
      <c r="H423" s="19"/>
      <c r="I423" s="19"/>
      <c r="J423" s="19"/>
      <c r="K423" s="19"/>
      <c r="L423" s="20"/>
      <c r="M423" s="127"/>
      <c r="N423" s="714"/>
      <c r="O423" s="324"/>
      <c r="P423" s="712"/>
      <c r="Q423" s="323"/>
      <c r="R423" s="324"/>
    </row>
    <row r="424" spans="2:18" ht="15.75">
      <c r="B424" s="19"/>
      <c r="C424" s="20"/>
      <c r="D424" s="20"/>
      <c r="E424" s="218"/>
      <c r="F424" s="2878"/>
      <c r="G424" s="19"/>
      <c r="H424" s="19"/>
      <c r="I424" s="19"/>
      <c r="J424" s="19"/>
      <c r="K424" s="19"/>
      <c r="L424" s="20"/>
      <c r="M424" s="127"/>
      <c r="N424" s="127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2878"/>
      <c r="G425" s="19"/>
      <c r="H425" s="19"/>
      <c r="I425" s="19"/>
      <c r="J425" s="19"/>
      <c r="K425" s="19"/>
      <c r="L425" s="20"/>
      <c r="M425" s="127"/>
      <c r="N425" s="127"/>
      <c r="O425" s="324"/>
      <c r="P425" s="713"/>
      <c r="Q425" s="323"/>
      <c r="R425" s="324"/>
    </row>
    <row r="426" spans="2:18" ht="15.75">
      <c r="B426" s="19"/>
      <c r="C426" s="20"/>
      <c r="D426" s="217"/>
      <c r="E426" s="20"/>
      <c r="F426" s="19"/>
      <c r="G426" s="19"/>
      <c r="H426" s="19"/>
      <c r="I426" s="19"/>
      <c r="J426" s="19"/>
      <c r="K426" s="19"/>
      <c r="L426" s="20"/>
      <c r="M426" s="320"/>
      <c r="N426" s="321"/>
      <c r="O426" s="325"/>
      <c r="P426" s="322"/>
      <c r="Q426" s="322"/>
      <c r="R426" s="324"/>
    </row>
    <row r="427" spans="2:14" ht="15.75">
      <c r="B427" s="19"/>
      <c r="C427" s="20"/>
      <c r="D427" s="20"/>
      <c r="E427" s="20"/>
      <c r="F427" s="19"/>
      <c r="G427" s="19"/>
      <c r="H427" s="19"/>
      <c r="I427" s="19"/>
      <c r="J427" s="19"/>
      <c r="K427" s="19"/>
      <c r="L427" s="20"/>
      <c r="M427" s="20"/>
      <c r="N427" s="21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3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ht="15.75">
      <c r="B431" s="19"/>
    </row>
  </sheetData>
  <sheetProtection/>
  <mergeCells count="127">
    <mergeCell ref="A1:S1"/>
    <mergeCell ref="A2:A7"/>
    <mergeCell ref="B2:B7"/>
    <mergeCell ref="C2:F3"/>
    <mergeCell ref="G2:G7"/>
    <mergeCell ref="H2:M2"/>
    <mergeCell ref="N2:S2"/>
    <mergeCell ref="H3:H7"/>
    <mergeCell ref="I3:L3"/>
    <mergeCell ref="M3:M7"/>
    <mergeCell ref="N3:P3"/>
    <mergeCell ref="Q3:S3"/>
    <mergeCell ref="C4:C7"/>
    <mergeCell ref="D4:D7"/>
    <mergeCell ref="E4:F4"/>
    <mergeCell ref="I4:I7"/>
    <mergeCell ref="J4:L4"/>
    <mergeCell ref="N4:S4"/>
    <mergeCell ref="E5:E7"/>
    <mergeCell ref="F5:F7"/>
    <mergeCell ref="J5:J7"/>
    <mergeCell ref="K5:K7"/>
    <mergeCell ref="L5:L7"/>
    <mergeCell ref="N6:S6"/>
    <mergeCell ref="A9:S9"/>
    <mergeCell ref="A10:S10"/>
    <mergeCell ref="A24:B24"/>
    <mergeCell ref="A26:B26"/>
    <mergeCell ref="A30:B30"/>
    <mergeCell ref="A31:S31"/>
    <mergeCell ref="A62:B62"/>
    <mergeCell ref="A63:B63"/>
    <mergeCell ref="A64:B64"/>
    <mergeCell ref="A66:B66"/>
    <mergeCell ref="A67:B67"/>
    <mergeCell ref="A68:B68"/>
    <mergeCell ref="A69:S69"/>
    <mergeCell ref="A70:S70"/>
    <mergeCell ref="A71:S71"/>
    <mergeCell ref="A101:B101"/>
    <mergeCell ref="A102:B102"/>
    <mergeCell ref="A103:B103"/>
    <mergeCell ref="A105:S105"/>
    <mergeCell ref="A121:B121"/>
    <mergeCell ref="A122:B122"/>
    <mergeCell ref="A123:B123"/>
    <mergeCell ref="A124:S124"/>
    <mergeCell ref="A125:S125"/>
    <mergeCell ref="A126:S126"/>
    <mergeCell ref="A168:S168"/>
    <mergeCell ref="A176:S176"/>
    <mergeCell ref="A184:S184"/>
    <mergeCell ref="A185:S185"/>
    <mergeCell ref="A223:S223"/>
    <mergeCell ref="A231:S231"/>
    <mergeCell ref="A240:S240"/>
    <mergeCell ref="A248:B248"/>
    <mergeCell ref="A249:B249"/>
    <mergeCell ref="A250:B250"/>
    <mergeCell ref="A251:B251"/>
    <mergeCell ref="A252:B252"/>
    <mergeCell ref="A253:B253"/>
    <mergeCell ref="A255:S255"/>
    <mergeCell ref="A301:B301"/>
    <mergeCell ref="A304:B304"/>
    <mergeCell ref="A307:S307"/>
    <mergeCell ref="A320:S320"/>
    <mergeCell ref="A333:B333"/>
    <mergeCell ref="A334:B334"/>
    <mergeCell ref="A335:B335"/>
    <mergeCell ref="A337:B337"/>
    <mergeCell ref="A338:B338"/>
    <mergeCell ref="A339:B339"/>
    <mergeCell ref="A340:S340"/>
    <mergeCell ref="A341:S341"/>
    <mergeCell ref="A348:B348"/>
    <mergeCell ref="A349:B349"/>
    <mergeCell ref="A350:B350"/>
    <mergeCell ref="A351:S351"/>
    <mergeCell ref="A358:B358"/>
    <mergeCell ref="A359:B359"/>
    <mergeCell ref="A360:B360"/>
    <mergeCell ref="A361:S361"/>
    <mergeCell ref="A368:B368"/>
    <mergeCell ref="A369:B369"/>
    <mergeCell ref="A370:B370"/>
    <mergeCell ref="A371:S371"/>
    <mergeCell ref="A373:B373"/>
    <mergeCell ref="A375:S375"/>
    <mergeCell ref="A380:M380"/>
    <mergeCell ref="A381:M381"/>
    <mergeCell ref="A382:M382"/>
    <mergeCell ref="A383:M383"/>
    <mergeCell ref="A384:M384"/>
    <mergeCell ref="N385:P385"/>
    <mergeCell ref="Q385:S385"/>
    <mergeCell ref="A387:S387"/>
    <mergeCell ref="A392:M392"/>
    <mergeCell ref="A393:M393"/>
    <mergeCell ref="A394:M394"/>
    <mergeCell ref="A395:M395"/>
    <mergeCell ref="A396:M396"/>
    <mergeCell ref="N397:P397"/>
    <mergeCell ref="Q397:S397"/>
    <mergeCell ref="A398:S398"/>
    <mergeCell ref="A403:M403"/>
    <mergeCell ref="A404:M404"/>
    <mergeCell ref="A405:M405"/>
    <mergeCell ref="A406:M406"/>
    <mergeCell ref="A407:M407"/>
    <mergeCell ref="A408:M408"/>
    <mergeCell ref="N409:P409"/>
    <mergeCell ref="Q409:S409"/>
    <mergeCell ref="C410:K410"/>
    <mergeCell ref="N410:S410"/>
    <mergeCell ref="D411:F411"/>
    <mergeCell ref="H411:J411"/>
    <mergeCell ref="N411:S411"/>
    <mergeCell ref="F420:F422"/>
    <mergeCell ref="G420:L420"/>
    <mergeCell ref="F423:F425"/>
    <mergeCell ref="D413:F413"/>
    <mergeCell ref="H413:J413"/>
    <mergeCell ref="D415:F415"/>
    <mergeCell ref="H415:J415"/>
    <mergeCell ref="D417:F417"/>
    <mergeCell ref="H417:J417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4" r:id="rId1"/>
  <rowBreaks count="2" manualBreakCount="2">
    <brk id="346" max="18" man="1"/>
    <brk id="38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2"/>
  <sheetViews>
    <sheetView view="pageBreakPreview" zoomScaleNormal="50" zoomScaleSheetLayoutView="100" zoomScalePageLayoutView="0" workbookViewId="0" topLeftCell="F420">
      <selection activeCell="G338" sqref="G338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5" width="7.75390625" style="11" customWidth="1"/>
    <col min="16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21" thickBot="1">
      <c r="A1" s="3027" t="s">
        <v>449</v>
      </c>
      <c r="B1" s="3028"/>
      <c r="C1" s="3028"/>
      <c r="D1" s="3028"/>
      <c r="E1" s="3028"/>
      <c r="F1" s="3028"/>
      <c r="G1" s="3028"/>
      <c r="H1" s="3028"/>
      <c r="I1" s="3028"/>
      <c r="J1" s="3028"/>
      <c r="K1" s="3028"/>
      <c r="L1" s="3028"/>
      <c r="M1" s="3028"/>
      <c r="N1" s="3028"/>
      <c r="O1" s="3029"/>
      <c r="P1" s="3029"/>
      <c r="Q1" s="3029"/>
      <c r="R1" s="3029"/>
      <c r="S1" s="3029"/>
    </row>
    <row r="2" spans="1:19" s="14" customFormat="1" ht="27.75" customHeight="1" thickBot="1">
      <c r="A2" s="3030" t="s">
        <v>25</v>
      </c>
      <c r="B2" s="3031" t="s">
        <v>116</v>
      </c>
      <c r="C2" s="3032" t="s">
        <v>64</v>
      </c>
      <c r="D2" s="3033"/>
      <c r="E2" s="3034"/>
      <c r="F2" s="3035"/>
      <c r="G2" s="3025" t="s">
        <v>104</v>
      </c>
      <c r="H2" s="3040" t="s">
        <v>105</v>
      </c>
      <c r="I2" s="3040"/>
      <c r="J2" s="3040"/>
      <c r="K2" s="3040"/>
      <c r="L2" s="3040"/>
      <c r="M2" s="3040"/>
      <c r="N2" s="3032" t="s">
        <v>113</v>
      </c>
      <c r="O2" s="3041"/>
      <c r="P2" s="3041"/>
      <c r="Q2" s="3041"/>
      <c r="R2" s="3041"/>
      <c r="S2" s="3042"/>
    </row>
    <row r="3" spans="1:19" s="14" customFormat="1" ht="24.75" customHeight="1" thickBot="1">
      <c r="A3" s="3030"/>
      <c r="B3" s="3031"/>
      <c r="C3" s="3036"/>
      <c r="D3" s="3037"/>
      <c r="E3" s="3038"/>
      <c r="F3" s="3039"/>
      <c r="G3" s="3025"/>
      <c r="H3" s="3016" t="s">
        <v>112</v>
      </c>
      <c r="I3" s="3031" t="s">
        <v>106</v>
      </c>
      <c r="J3" s="3031"/>
      <c r="K3" s="3031"/>
      <c r="L3" s="3031"/>
      <c r="M3" s="3025" t="s">
        <v>108</v>
      </c>
      <c r="N3" s="2872" t="s">
        <v>198</v>
      </c>
      <c r="O3" s="2872"/>
      <c r="P3" s="2872"/>
      <c r="Q3" s="2872" t="s">
        <v>199</v>
      </c>
      <c r="R3" s="2872"/>
      <c r="S3" s="2872"/>
    </row>
    <row r="4" spans="1:19" s="14" customFormat="1" ht="18" customHeight="1" thickBot="1">
      <c r="A4" s="3030"/>
      <c r="B4" s="3031"/>
      <c r="C4" s="3025" t="s">
        <v>99</v>
      </c>
      <c r="D4" s="3025" t="s">
        <v>100</v>
      </c>
      <c r="E4" s="3026" t="s">
        <v>101</v>
      </c>
      <c r="F4" s="2712"/>
      <c r="G4" s="3025"/>
      <c r="H4" s="3043"/>
      <c r="I4" s="3025" t="s">
        <v>107</v>
      </c>
      <c r="J4" s="3026" t="s">
        <v>111</v>
      </c>
      <c r="K4" s="2540"/>
      <c r="L4" s="2712"/>
      <c r="M4" s="3025"/>
      <c r="N4" s="2873" t="s">
        <v>114</v>
      </c>
      <c r="O4" s="2874"/>
      <c r="P4" s="2874"/>
      <c r="Q4" s="2875"/>
      <c r="R4" s="2875"/>
      <c r="S4" s="2876"/>
    </row>
    <row r="5" spans="1:19" s="14" customFormat="1" ht="16.5" thickBot="1">
      <c r="A5" s="3030"/>
      <c r="B5" s="3031"/>
      <c r="C5" s="3025"/>
      <c r="D5" s="3025"/>
      <c r="E5" s="3016" t="s">
        <v>102</v>
      </c>
      <c r="F5" s="3016" t="s">
        <v>103</v>
      </c>
      <c r="G5" s="3025"/>
      <c r="H5" s="3043"/>
      <c r="I5" s="3025"/>
      <c r="J5" s="3016" t="s">
        <v>26</v>
      </c>
      <c r="K5" s="3019" t="s">
        <v>110</v>
      </c>
      <c r="L5" s="3016" t="s">
        <v>109</v>
      </c>
      <c r="M5" s="3025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3030"/>
      <c r="B6" s="3031"/>
      <c r="C6" s="3025"/>
      <c r="D6" s="3025"/>
      <c r="E6" s="3017"/>
      <c r="F6" s="3017"/>
      <c r="G6" s="3025"/>
      <c r="H6" s="3043"/>
      <c r="I6" s="3025"/>
      <c r="J6" s="3017"/>
      <c r="K6" s="3020"/>
      <c r="L6" s="3017"/>
      <c r="M6" s="3025"/>
      <c r="N6" s="3022" t="s">
        <v>115</v>
      </c>
      <c r="O6" s="3023"/>
      <c r="P6" s="3023"/>
      <c r="Q6" s="3023"/>
      <c r="R6" s="3023"/>
      <c r="S6" s="3024"/>
    </row>
    <row r="7" spans="1:19" s="14" customFormat="1" ht="34.5" customHeight="1" thickBot="1">
      <c r="A7" s="3030"/>
      <c r="B7" s="3031"/>
      <c r="C7" s="3025"/>
      <c r="D7" s="3025"/>
      <c r="E7" s="3018"/>
      <c r="F7" s="3018"/>
      <c r="G7" s="3025"/>
      <c r="H7" s="3044"/>
      <c r="I7" s="3025"/>
      <c r="J7" s="3018"/>
      <c r="K7" s="3021"/>
      <c r="L7" s="3018"/>
      <c r="M7" s="3025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873" t="s">
        <v>210</v>
      </c>
      <c r="B9" s="2874"/>
      <c r="C9" s="2874"/>
      <c r="D9" s="2874"/>
      <c r="E9" s="2874"/>
      <c r="F9" s="2874"/>
      <c r="G9" s="2874"/>
      <c r="H9" s="2874"/>
      <c r="I9" s="2874"/>
      <c r="J9" s="2874"/>
      <c r="K9" s="2874"/>
      <c r="L9" s="2874"/>
      <c r="M9" s="2874"/>
      <c r="N9" s="2874"/>
      <c r="O9" s="2874"/>
      <c r="P9" s="2874"/>
      <c r="Q9" s="2874"/>
      <c r="R9" s="2874"/>
      <c r="S9" s="3012"/>
    </row>
    <row r="10" spans="1:19" s="14" customFormat="1" ht="17.25" customHeight="1" thickBot="1">
      <c r="A10" s="3013" t="s">
        <v>65</v>
      </c>
      <c r="B10" s="3014"/>
      <c r="C10" s="3014"/>
      <c r="D10" s="3014"/>
      <c r="E10" s="3014"/>
      <c r="F10" s="3014"/>
      <c r="G10" s="3014"/>
      <c r="H10" s="3014"/>
      <c r="I10" s="3014"/>
      <c r="J10" s="3014"/>
      <c r="K10" s="3014"/>
      <c r="L10" s="3014"/>
      <c r="M10" s="3014"/>
      <c r="N10" s="3014"/>
      <c r="O10" s="3014"/>
      <c r="P10" s="3014"/>
      <c r="Q10" s="3014"/>
      <c r="R10" s="3014"/>
      <c r="S10" s="3015"/>
    </row>
    <row r="11" spans="1:19" s="25" customFormat="1" ht="20.25" customHeight="1">
      <c r="A11" s="384" t="s">
        <v>134</v>
      </c>
      <c r="B11" s="442" t="s">
        <v>244</v>
      </c>
      <c r="C11" s="418"/>
      <c r="D11" s="419"/>
      <c r="E11" s="420"/>
      <c r="F11" s="421"/>
      <c r="G11" s="240">
        <v>6.5</v>
      </c>
      <c r="H11" s="1036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346</v>
      </c>
      <c r="C12" s="858"/>
      <c r="D12" s="859"/>
      <c r="E12" s="860"/>
      <c r="F12" s="861"/>
      <c r="G12" s="862">
        <v>5</v>
      </c>
      <c r="H12" s="87">
        <f>G12*30</f>
        <v>150</v>
      </c>
      <c r="I12" s="55"/>
      <c r="J12" s="55"/>
      <c r="K12" s="57"/>
      <c r="L12" s="57"/>
      <c r="M12" s="863"/>
      <c r="N12" s="864"/>
      <c r="O12" s="57"/>
      <c r="P12" s="254"/>
      <c r="Q12" s="865"/>
      <c r="R12" s="57"/>
      <c r="S12" s="57"/>
    </row>
    <row r="13" spans="1:21" s="25" customFormat="1" ht="15.75">
      <c r="A13" s="385"/>
      <c r="B13" s="166" t="s">
        <v>347</v>
      </c>
      <c r="C13" s="858"/>
      <c r="D13" s="859"/>
      <c r="E13" s="860"/>
      <c r="F13" s="861"/>
      <c r="G13" s="862"/>
      <c r="H13" s="300"/>
      <c r="I13" s="55"/>
      <c r="J13" s="55"/>
      <c r="K13" s="57"/>
      <c r="L13" s="57"/>
      <c r="M13" s="863"/>
      <c r="N13" s="201" t="s">
        <v>348</v>
      </c>
      <c r="O13" s="167" t="s">
        <v>348</v>
      </c>
      <c r="P13" s="1096" t="s">
        <v>348</v>
      </c>
      <c r="Q13" s="201" t="s">
        <v>348</v>
      </c>
      <c r="R13" s="167" t="s">
        <v>348</v>
      </c>
      <c r="S13" s="57"/>
      <c r="T13" s="25" t="s">
        <v>198</v>
      </c>
      <c r="U13" s="1618">
        <f>G18+G22+G28</f>
        <v>7</v>
      </c>
    </row>
    <row r="14" spans="1:21" s="25" customFormat="1" ht="15.75">
      <c r="A14" s="385"/>
      <c r="B14" s="166" t="s">
        <v>37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  <c r="T14" s="25" t="s">
        <v>199</v>
      </c>
      <c r="U14" s="1618">
        <f>G14</f>
        <v>1.5</v>
      </c>
    </row>
    <row r="15" spans="1:21" s="25" customFormat="1" ht="15.75">
      <c r="A15" s="233" t="s">
        <v>135</v>
      </c>
      <c r="B15" s="163" t="s">
        <v>127</v>
      </c>
      <c r="C15" s="418" t="s">
        <v>131</v>
      </c>
      <c r="D15" s="422"/>
      <c r="E15" s="404"/>
      <c r="F15" s="423"/>
      <c r="G15" s="1537">
        <v>4.5</v>
      </c>
      <c r="H15" s="258">
        <f>G15*30</f>
        <v>135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  <c r="U15" s="1619">
        <f>SUM(U13:U14)</f>
        <v>8.5</v>
      </c>
    </row>
    <row r="16" spans="1:19" s="25" customFormat="1" ht="15.75">
      <c r="A16" s="233" t="s">
        <v>136</v>
      </c>
      <c r="B16" s="164" t="s">
        <v>128</v>
      </c>
      <c r="C16" s="424"/>
      <c r="D16" s="425"/>
      <c r="E16" s="426"/>
      <c r="F16" s="427"/>
      <c r="G16" s="1538">
        <v>3</v>
      </c>
      <c r="H16" s="87">
        <f aca="true" t="shared" si="1" ref="H16:H23">G16*30</f>
        <v>90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36</v>
      </c>
      <c r="C17" s="428"/>
      <c r="D17" s="429"/>
      <c r="E17" s="430"/>
      <c r="F17" s="431"/>
      <c r="G17" s="1537">
        <v>2</v>
      </c>
      <c r="H17" s="258">
        <f t="shared" si="1"/>
        <v>60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137</v>
      </c>
      <c r="B18" s="166" t="s">
        <v>37</v>
      </c>
      <c r="C18" s="432"/>
      <c r="D18" s="203">
        <v>2</v>
      </c>
      <c r="E18" s="433"/>
      <c r="F18" s="434"/>
      <c r="G18" s="1282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138</v>
      </c>
      <c r="B19" s="163" t="s">
        <v>129</v>
      </c>
      <c r="C19" s="418" t="s">
        <v>131</v>
      </c>
      <c r="D19" s="422"/>
      <c r="E19" s="404"/>
      <c r="F19" s="423"/>
      <c r="G19" s="365">
        <v>4</v>
      </c>
      <c r="H19" s="87">
        <f t="shared" si="1"/>
        <v>120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139</v>
      </c>
      <c r="B20" s="164" t="s">
        <v>130</v>
      </c>
      <c r="C20" s="775"/>
      <c r="D20" s="422"/>
      <c r="E20" s="404"/>
      <c r="F20" s="435"/>
      <c r="G20" s="1538">
        <f>G21+G22</f>
        <v>4.5</v>
      </c>
      <c r="H20" s="87">
        <f t="shared" si="1"/>
        <v>135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36</v>
      </c>
      <c r="C21" s="776"/>
      <c r="D21" s="436"/>
      <c r="E21" s="437"/>
      <c r="F21" s="438"/>
      <c r="G21" s="1539">
        <v>3</v>
      </c>
      <c r="H21" s="258">
        <f t="shared" si="1"/>
        <v>90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5.75">
      <c r="A22" s="1540" t="s">
        <v>140</v>
      </c>
      <c r="B22" s="1541" t="s">
        <v>37</v>
      </c>
      <c r="C22" s="777"/>
      <c r="D22" s="439">
        <v>1</v>
      </c>
      <c r="E22" s="439"/>
      <c r="F22" s="440"/>
      <c r="G22" s="1284">
        <v>1.5</v>
      </c>
      <c r="H22" s="1542">
        <f t="shared" si="1"/>
        <v>45</v>
      </c>
      <c r="I22" s="1543">
        <f t="shared" si="0"/>
        <v>15</v>
      </c>
      <c r="J22" s="1544">
        <v>15</v>
      </c>
      <c r="K22" s="1544"/>
      <c r="L22" s="1544"/>
      <c r="M22" s="1545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15.75">
      <c r="A23" s="1553" t="s">
        <v>488</v>
      </c>
      <c r="B23" s="1559" t="s">
        <v>489</v>
      </c>
      <c r="C23" s="404"/>
      <c r="D23" s="1554"/>
      <c r="E23" s="1554"/>
      <c r="F23" s="1555"/>
      <c r="G23" s="1558">
        <v>3.5</v>
      </c>
      <c r="H23" s="1542">
        <f t="shared" si="1"/>
        <v>105</v>
      </c>
      <c r="I23" s="86"/>
      <c r="J23" s="86"/>
      <c r="K23" s="86"/>
      <c r="L23" s="86"/>
      <c r="M23" s="1556"/>
      <c r="N23" s="1557"/>
      <c r="O23" s="26"/>
      <c r="P23" s="26"/>
      <c r="Q23" s="26"/>
      <c r="R23" s="26"/>
      <c r="S23" s="26"/>
    </row>
    <row r="24" spans="1:19" s="25" customFormat="1" ht="24.75" customHeight="1" thickBot="1">
      <c r="A24" s="2954" t="s">
        <v>141</v>
      </c>
      <c r="B24" s="2955"/>
      <c r="C24" s="1546"/>
      <c r="D24" s="1547"/>
      <c r="E24" s="1547"/>
      <c r="F24" s="1548"/>
      <c r="G24" s="242">
        <f>G$11+G$15+G$16+G$19+G$20+G28+G23</f>
        <v>30.5</v>
      </c>
      <c r="H24" s="242">
        <f>H$11+H$15+H$16+H$19+H$20+H28+H23</f>
        <v>915</v>
      </c>
      <c r="I24" s="242"/>
      <c r="J24" s="242"/>
      <c r="K24" s="242"/>
      <c r="L24" s="242"/>
      <c r="M24" s="242"/>
      <c r="N24" s="1549"/>
      <c r="O24" s="1550"/>
      <c r="P24" s="1551"/>
      <c r="Q24" s="1552"/>
      <c r="R24" s="1550"/>
      <c r="S24" s="1551"/>
    </row>
    <row r="25" spans="1:19" s="25" customFormat="1" ht="16.5" thickBot="1">
      <c r="A25" s="76"/>
      <c r="B25" s="78" t="s">
        <v>60</v>
      </c>
      <c r="C25" s="77"/>
      <c r="D25" s="81"/>
      <c r="E25" s="81"/>
      <c r="F25" s="82"/>
      <c r="G25" s="394">
        <f>G12+G15+G17+G19+G21+G23</f>
        <v>22</v>
      </c>
      <c r="H25" s="394">
        <f>H12+H15+H17+H19+H21+H23</f>
        <v>660</v>
      </c>
      <c r="I25" s="79">
        <f>I11+I15+I17+I19+I21</f>
        <v>0</v>
      </c>
      <c r="J25" s="79">
        <f>J11+J15+J17+J19+J21</f>
        <v>0</v>
      </c>
      <c r="K25" s="79">
        <f>K11+K15+K17+K19+K21</f>
        <v>0</v>
      </c>
      <c r="L25" s="79">
        <f>L11+L15+L17+L19+L21</f>
        <v>0</v>
      </c>
      <c r="M25" s="79">
        <f>M11+M15+M17+M19+M21</f>
        <v>0</v>
      </c>
      <c r="N25" s="263"/>
      <c r="O25" s="261"/>
      <c r="P25" s="262"/>
      <c r="Q25" s="263"/>
      <c r="R25" s="261"/>
      <c r="S25" s="262"/>
    </row>
    <row r="26" spans="1:19" s="25" customFormat="1" ht="20.25" customHeight="1" thickBot="1">
      <c r="A26" s="2943" t="s">
        <v>66</v>
      </c>
      <c r="B26" s="2943"/>
      <c r="C26" s="70"/>
      <c r="D26" s="134"/>
      <c r="E26" s="134"/>
      <c r="F26" s="82"/>
      <c r="G26" s="72">
        <f>G14+G18+G22+G28</f>
        <v>8.5</v>
      </c>
      <c r="H26" s="72">
        <f>H14+H18+H22+H28</f>
        <v>255</v>
      </c>
      <c r="I26" s="121">
        <f>I13+I14+I18+I22</f>
        <v>41</v>
      </c>
      <c r="J26" s="121">
        <f>J13+J14+J18+J22</f>
        <v>25</v>
      </c>
      <c r="K26" s="121">
        <f>K13+K14+K18+K22</f>
        <v>0</v>
      </c>
      <c r="L26" s="121">
        <f>L13+L14+L18+L22</f>
        <v>16</v>
      </c>
      <c r="M26" s="121">
        <f>M13+M14+M18+M22</f>
        <v>79</v>
      </c>
      <c r="N26" s="72">
        <f>SUM(N11:N22)+2</f>
        <v>3</v>
      </c>
      <c r="O26" s="135">
        <f>SUM(O11:O22)+2</f>
        <v>3</v>
      </c>
      <c r="P26" s="135">
        <v>2</v>
      </c>
      <c r="Q26" s="72">
        <f>SUM(Q11:Q22)</f>
        <v>0</v>
      </c>
      <c r="R26" s="135">
        <f>SUM(R11:R22)</f>
        <v>0</v>
      </c>
      <c r="S26" s="135">
        <f>SUM(S11:S22)</f>
        <v>2</v>
      </c>
    </row>
    <row r="27" spans="1:19" s="43" customFormat="1" ht="15.75">
      <c r="A27" s="265"/>
      <c r="B27" s="264"/>
      <c r="C27" s="68"/>
      <c r="D27" s="56"/>
      <c r="E27" s="56"/>
      <c r="F27" s="69"/>
      <c r="G27" s="66"/>
      <c r="H27" s="58"/>
      <c r="I27" s="55"/>
      <c r="J27" s="55"/>
      <c r="K27" s="55"/>
      <c r="L27" s="55"/>
      <c r="M27" s="60"/>
      <c r="N27" s="64"/>
      <c r="O27" s="256"/>
      <c r="P27" s="255"/>
      <c r="Q27" s="64"/>
      <c r="R27" s="256"/>
      <c r="S27" s="255"/>
    </row>
    <row r="28" spans="1:19" s="43" customFormat="1" ht="15.75">
      <c r="A28" s="855" t="s">
        <v>142</v>
      </c>
      <c r="B28" s="1097" t="s">
        <v>48</v>
      </c>
      <c r="C28" s="1098"/>
      <c r="D28" s="1099" t="s">
        <v>440</v>
      </c>
      <c r="E28" s="1099"/>
      <c r="F28" s="1100"/>
      <c r="G28" s="1101">
        <v>4.5</v>
      </c>
      <c r="H28" s="1102">
        <f>G28*30</f>
        <v>135</v>
      </c>
      <c r="I28" s="1103">
        <v>60</v>
      </c>
      <c r="J28" s="1099"/>
      <c r="K28" s="1099"/>
      <c r="L28" s="1104">
        <v>60</v>
      </c>
      <c r="M28" s="1100">
        <f>H28-I28</f>
        <v>75</v>
      </c>
      <c r="N28" s="1098" t="s">
        <v>341</v>
      </c>
      <c r="O28" s="1098" t="s">
        <v>341</v>
      </c>
      <c r="P28" s="1098" t="s">
        <v>341</v>
      </c>
      <c r="Q28" s="1098"/>
      <c r="R28" s="1099"/>
      <c r="S28" s="1105"/>
    </row>
    <row r="29" spans="1:91" s="856" customFormat="1" ht="15.75">
      <c r="A29" s="41"/>
      <c r="B29" s="1106" t="s">
        <v>48</v>
      </c>
      <c r="C29" s="1107"/>
      <c r="D29" s="1108" t="s">
        <v>441</v>
      </c>
      <c r="E29" s="1108"/>
      <c r="F29" s="1105"/>
      <c r="G29" s="1109"/>
      <c r="H29" s="1110"/>
      <c r="I29" s="1111"/>
      <c r="J29" s="1108"/>
      <c r="K29" s="1108"/>
      <c r="L29" s="1112"/>
      <c r="M29" s="1105"/>
      <c r="N29" s="1107"/>
      <c r="O29" s="1099"/>
      <c r="P29" s="1105"/>
      <c r="Q29" s="1098" t="s">
        <v>61</v>
      </c>
      <c r="R29" s="1098" t="s">
        <v>61</v>
      </c>
      <c r="S29" s="1098" t="s">
        <v>61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</row>
    <row r="30" spans="1:19" s="14" customFormat="1" ht="32.25" customHeight="1" thickBot="1">
      <c r="A30" s="3006" t="s">
        <v>442</v>
      </c>
      <c r="B30" s="3007"/>
      <c r="C30" s="1113"/>
      <c r="D30" s="1114"/>
      <c r="E30" s="1114"/>
      <c r="F30" s="1115"/>
      <c r="G30" s="1116"/>
      <c r="H30" s="1114"/>
      <c r="I30" s="1114"/>
      <c r="J30" s="1114"/>
      <c r="K30" s="1114"/>
      <c r="L30" s="1114"/>
      <c r="M30" s="1114"/>
      <c r="N30" s="1113"/>
      <c r="O30" s="1117"/>
      <c r="P30" s="1118"/>
      <c r="Q30" s="1119"/>
      <c r="R30" s="1117"/>
      <c r="S30" s="1118"/>
    </row>
    <row r="31" spans="1:19" s="14" customFormat="1" ht="17.25" customHeight="1" thickBot="1">
      <c r="A31" s="3008" t="s">
        <v>293</v>
      </c>
      <c r="B31" s="3009"/>
      <c r="C31" s="3009"/>
      <c r="D31" s="3009"/>
      <c r="E31" s="3009"/>
      <c r="F31" s="3009"/>
      <c r="G31" s="3009"/>
      <c r="H31" s="3009"/>
      <c r="I31" s="3009"/>
      <c r="J31" s="3009"/>
      <c r="K31" s="3009"/>
      <c r="L31" s="3009"/>
      <c r="M31" s="3009"/>
      <c r="N31" s="3010"/>
      <c r="O31" s="3010"/>
      <c r="P31" s="3010"/>
      <c r="Q31" s="3010"/>
      <c r="R31" s="3010"/>
      <c r="S31" s="3011"/>
    </row>
    <row r="32" spans="1:19" s="14" customFormat="1" ht="17.25" customHeight="1">
      <c r="A32" s="1073" t="s">
        <v>164</v>
      </c>
      <c r="B32" s="1142" t="s">
        <v>436</v>
      </c>
      <c r="C32" s="1089"/>
      <c r="D32" s="1089"/>
      <c r="E32" s="1089"/>
      <c r="F32" s="1089"/>
      <c r="G32" s="1560">
        <v>3</v>
      </c>
      <c r="H32" s="1090">
        <f>G32*30</f>
        <v>90</v>
      </c>
      <c r="I32" s="1090"/>
      <c r="J32" s="1089"/>
      <c r="K32" s="1089"/>
      <c r="L32" s="1089"/>
      <c r="M32" s="1089"/>
      <c r="N32" s="1089"/>
      <c r="O32" s="1088"/>
      <c r="P32" s="1088"/>
      <c r="Q32" s="1088"/>
      <c r="R32" s="1088"/>
      <c r="S32" s="1088"/>
    </row>
    <row r="33" spans="1:19" s="14" customFormat="1" ht="17.25" customHeight="1">
      <c r="A33" s="1086"/>
      <c r="B33" s="1143" t="s">
        <v>36</v>
      </c>
      <c r="C33" s="1091"/>
      <c r="D33" s="1091"/>
      <c r="E33" s="1091"/>
      <c r="F33" s="1091"/>
      <c r="G33" s="1561">
        <v>2</v>
      </c>
      <c r="H33" s="1094">
        <f>G33*30</f>
        <v>60</v>
      </c>
      <c r="I33" s="1092"/>
      <c r="J33" s="1091"/>
      <c r="K33" s="1091"/>
      <c r="L33" s="1091"/>
      <c r="M33" s="1091"/>
      <c r="N33" s="1091"/>
      <c r="O33" s="1087"/>
      <c r="P33" s="1087"/>
      <c r="Q33" s="1087"/>
      <c r="R33" s="1087"/>
      <c r="S33" s="1087"/>
    </row>
    <row r="34" spans="1:22" s="14" customFormat="1" ht="17.25" customHeight="1">
      <c r="A34" s="166" t="s">
        <v>165</v>
      </c>
      <c r="B34" s="1144" t="s">
        <v>37</v>
      </c>
      <c r="C34" s="1091"/>
      <c r="D34" s="1093">
        <v>1</v>
      </c>
      <c r="E34" s="1091"/>
      <c r="F34" s="1091"/>
      <c r="G34" s="1562">
        <v>1</v>
      </c>
      <c r="H34" s="1090">
        <f>G34*30</f>
        <v>30</v>
      </c>
      <c r="I34" s="1093">
        <f>J34+K34+L34</f>
        <v>14</v>
      </c>
      <c r="J34" s="1093">
        <v>8</v>
      </c>
      <c r="K34" s="1093"/>
      <c r="L34" s="1093">
        <v>6</v>
      </c>
      <c r="M34" s="1093">
        <f>H34-I34</f>
        <v>16</v>
      </c>
      <c r="N34" s="1093">
        <v>1</v>
      </c>
      <c r="O34" s="1087"/>
      <c r="P34" s="1087"/>
      <c r="Q34" s="1087"/>
      <c r="R34" s="1087"/>
      <c r="S34" s="1087"/>
      <c r="T34" s="14">
        <v>1</v>
      </c>
      <c r="U34" s="25" t="s">
        <v>198</v>
      </c>
      <c r="V34" s="1620">
        <f>SUMIF(T$32:T$61,1,G$32:G$61)</f>
        <v>32</v>
      </c>
    </row>
    <row r="35" spans="1:22" s="25" customFormat="1" ht="15.75">
      <c r="A35" s="1073" t="s">
        <v>143</v>
      </c>
      <c r="B35" s="1074" t="s">
        <v>132</v>
      </c>
      <c r="C35" s="1075"/>
      <c r="D35" s="1076"/>
      <c r="E35" s="1077"/>
      <c r="F35" s="1078"/>
      <c r="G35" s="1563">
        <v>3</v>
      </c>
      <c r="H35" s="398">
        <f aca="true" t="shared" si="2" ref="H35:H61">G35*30</f>
        <v>90</v>
      </c>
      <c r="I35" s="1080"/>
      <c r="J35" s="1080"/>
      <c r="K35" s="1081"/>
      <c r="L35" s="1081"/>
      <c r="M35" s="1082"/>
      <c r="N35" s="1083"/>
      <c r="O35" s="1084"/>
      <c r="P35" s="1085"/>
      <c r="Q35" s="1083"/>
      <c r="R35" s="1084"/>
      <c r="S35" s="1085"/>
      <c r="U35" s="25" t="s">
        <v>199</v>
      </c>
      <c r="V35" s="1620">
        <f>SUMIF(T$32:T$61,2,G$32:G$61)</f>
        <v>1.5</v>
      </c>
    </row>
    <row r="36" spans="1:22" s="25" customFormat="1" ht="15.75">
      <c r="A36" s="233" t="s">
        <v>145</v>
      </c>
      <c r="B36" s="279" t="s">
        <v>40</v>
      </c>
      <c r="C36" s="399"/>
      <c r="D36" s="400"/>
      <c r="E36" s="400"/>
      <c r="F36" s="401"/>
      <c r="G36" s="1564">
        <f>G37+G38</f>
        <v>8</v>
      </c>
      <c r="H36" s="269">
        <f t="shared" si="2"/>
        <v>240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  <c r="V36" s="1619">
        <f>SUM(V34:V35)</f>
        <v>33.5</v>
      </c>
    </row>
    <row r="37" spans="1:19" s="25" customFormat="1" ht="15.75">
      <c r="A37" s="233"/>
      <c r="B37" s="275" t="s">
        <v>36</v>
      </c>
      <c r="C37" s="399"/>
      <c r="D37" s="400"/>
      <c r="E37" s="400"/>
      <c r="F37" s="401"/>
      <c r="G37" s="1565">
        <v>3.5</v>
      </c>
      <c r="H37" s="380">
        <f t="shared" si="2"/>
        <v>105</v>
      </c>
      <c r="I37" s="2"/>
      <c r="J37" s="2"/>
      <c r="K37" s="2"/>
      <c r="L37" s="2"/>
      <c r="M37" s="101"/>
      <c r="N37" s="333"/>
      <c r="O37" s="26"/>
      <c r="P37" s="334"/>
      <c r="Q37" s="333"/>
      <c r="R37" s="26"/>
      <c r="S37" s="334"/>
    </row>
    <row r="38" spans="1:20" s="43" customFormat="1" ht="15.75">
      <c r="A38" s="166" t="s">
        <v>146</v>
      </c>
      <c r="B38" s="276" t="s">
        <v>37</v>
      </c>
      <c r="C38" s="408">
        <v>1</v>
      </c>
      <c r="D38" s="404"/>
      <c r="E38" s="404"/>
      <c r="F38" s="405"/>
      <c r="G38" s="1566">
        <v>4.5</v>
      </c>
      <c r="H38" s="269">
        <f t="shared" si="2"/>
        <v>135</v>
      </c>
      <c r="I38" s="110">
        <v>60</v>
      </c>
      <c r="J38" s="110">
        <v>15</v>
      </c>
      <c r="K38" s="110">
        <v>45</v>
      </c>
      <c r="L38" s="110"/>
      <c r="M38" s="136">
        <f>H38-I38</f>
        <v>75</v>
      </c>
      <c r="N38" s="199">
        <v>4</v>
      </c>
      <c r="O38" s="200"/>
      <c r="P38" s="328"/>
      <c r="Q38" s="336"/>
      <c r="R38" s="30"/>
      <c r="S38" s="328"/>
      <c r="T38" s="43">
        <v>1</v>
      </c>
    </row>
    <row r="39" spans="1:19" s="25" customFormat="1" ht="15.75">
      <c r="A39" s="233" t="s">
        <v>147</v>
      </c>
      <c r="B39" s="279" t="s">
        <v>299</v>
      </c>
      <c r="C39" s="104"/>
      <c r="D39" s="105"/>
      <c r="E39" s="105"/>
      <c r="F39" s="106"/>
      <c r="G39" s="1289">
        <f>G40+G41</f>
        <v>16</v>
      </c>
      <c r="H39" s="269">
        <f t="shared" si="2"/>
        <v>480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233"/>
      <c r="B40" s="275" t="s">
        <v>36</v>
      </c>
      <c r="C40" s="104"/>
      <c r="D40" s="105"/>
      <c r="E40" s="105"/>
      <c r="F40" s="106"/>
      <c r="G40" s="1290">
        <v>8</v>
      </c>
      <c r="H40" s="380">
        <f t="shared" si="2"/>
        <v>240</v>
      </c>
      <c r="I40" s="111"/>
      <c r="J40" s="111"/>
      <c r="K40" s="111"/>
      <c r="L40" s="111"/>
      <c r="M40" s="112"/>
      <c r="N40" s="345"/>
      <c r="O40" s="346"/>
      <c r="P40" s="334"/>
      <c r="Q40" s="333"/>
      <c r="R40" s="26"/>
      <c r="S40" s="334"/>
    </row>
    <row r="41" spans="1:20" s="25" customFormat="1" ht="15.75">
      <c r="A41" s="391" t="s">
        <v>294</v>
      </c>
      <c r="B41" s="276" t="s">
        <v>37</v>
      </c>
      <c r="C41" s="409">
        <v>1</v>
      </c>
      <c r="D41" s="410"/>
      <c r="E41" s="410"/>
      <c r="F41" s="106"/>
      <c r="G41" s="1289">
        <v>8</v>
      </c>
      <c r="H41" s="269">
        <f t="shared" si="2"/>
        <v>240</v>
      </c>
      <c r="I41" s="169">
        <f>J41+L41</f>
        <v>120</v>
      </c>
      <c r="J41" s="169">
        <v>60</v>
      </c>
      <c r="K41" s="169"/>
      <c r="L41" s="169">
        <v>60</v>
      </c>
      <c r="M41" s="170">
        <f>H41-I41</f>
        <v>120</v>
      </c>
      <c r="N41" s="345">
        <v>8</v>
      </c>
      <c r="O41" s="346"/>
      <c r="P41" s="347"/>
      <c r="Q41" s="348"/>
      <c r="R41" s="349"/>
      <c r="S41" s="347"/>
      <c r="T41" s="25">
        <v>1</v>
      </c>
    </row>
    <row r="42" spans="1:19" s="25" customFormat="1" ht="35.25" customHeight="1">
      <c r="A42" s="391" t="s">
        <v>167</v>
      </c>
      <c r="B42" s="279" t="s">
        <v>44</v>
      </c>
      <c r="C42" s="399"/>
      <c r="D42" s="400"/>
      <c r="E42" s="400"/>
      <c r="F42" s="401"/>
      <c r="G42" s="1264">
        <f>G43+G44</f>
        <v>8</v>
      </c>
      <c r="H42" s="269">
        <f t="shared" si="2"/>
        <v>240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25" customFormat="1" ht="15.75">
      <c r="A43" s="233"/>
      <c r="B43" s="275" t="s">
        <v>36</v>
      </c>
      <c r="C43" s="399"/>
      <c r="D43" s="400"/>
      <c r="E43" s="400"/>
      <c r="F43" s="401"/>
      <c r="G43" s="1265">
        <v>5.5</v>
      </c>
      <c r="H43" s="380">
        <f t="shared" si="2"/>
        <v>165</v>
      </c>
      <c r="I43" s="2"/>
      <c r="J43" s="2"/>
      <c r="K43" s="2"/>
      <c r="L43" s="2"/>
      <c r="M43" s="101"/>
      <c r="N43" s="333"/>
      <c r="O43" s="26"/>
      <c r="P43" s="334"/>
      <c r="Q43" s="333"/>
      <c r="R43" s="26"/>
      <c r="S43" s="334"/>
    </row>
    <row r="44" spans="1:20" s="43" customFormat="1" ht="15.75">
      <c r="A44" s="166" t="s">
        <v>168</v>
      </c>
      <c r="B44" s="276" t="s">
        <v>37</v>
      </c>
      <c r="C44" s="402"/>
      <c r="D44" s="404">
        <v>1</v>
      </c>
      <c r="E44" s="404"/>
      <c r="F44" s="405"/>
      <c r="G44" s="1261">
        <v>2.5</v>
      </c>
      <c r="H44" s="269">
        <f t="shared" si="2"/>
        <v>75</v>
      </c>
      <c r="I44" s="110">
        <v>45</v>
      </c>
      <c r="J44" s="110">
        <v>15</v>
      </c>
      <c r="K44" s="110"/>
      <c r="L44" s="110">
        <v>30</v>
      </c>
      <c r="M44" s="136">
        <f>H44-I44</f>
        <v>30</v>
      </c>
      <c r="N44" s="199">
        <v>3</v>
      </c>
      <c r="O44" s="200"/>
      <c r="P44" s="328"/>
      <c r="Q44" s="336"/>
      <c r="R44" s="30"/>
      <c r="S44" s="328"/>
      <c r="T44" s="43">
        <v>1</v>
      </c>
    </row>
    <row r="45" spans="1:19" s="25" customFormat="1" ht="15.75">
      <c r="A45" s="391" t="s">
        <v>148</v>
      </c>
      <c r="B45" s="279" t="s">
        <v>42</v>
      </c>
      <c r="C45" s="411"/>
      <c r="D45" s="400"/>
      <c r="E45" s="400"/>
      <c r="F45" s="401"/>
      <c r="G45" s="1566">
        <v>8</v>
      </c>
      <c r="H45" s="269">
        <f t="shared" si="2"/>
        <v>240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25" customFormat="1" ht="15.75">
      <c r="A46" s="233"/>
      <c r="B46" s="275" t="s">
        <v>36</v>
      </c>
      <c r="C46" s="411"/>
      <c r="D46" s="400"/>
      <c r="E46" s="400"/>
      <c r="F46" s="401"/>
      <c r="G46" s="1567">
        <v>2</v>
      </c>
      <c r="H46" s="380">
        <f t="shared" si="2"/>
        <v>60</v>
      </c>
      <c r="I46" s="2"/>
      <c r="J46" s="2"/>
      <c r="K46" s="2"/>
      <c r="L46" s="2"/>
      <c r="M46" s="101"/>
      <c r="N46" s="333"/>
      <c r="O46" s="26"/>
      <c r="P46" s="334"/>
      <c r="Q46" s="333"/>
      <c r="R46" s="26"/>
      <c r="S46" s="334"/>
    </row>
    <row r="47" spans="1:20" s="43" customFormat="1" ht="15.75">
      <c r="A47" s="166" t="s">
        <v>169</v>
      </c>
      <c r="B47" s="276" t="s">
        <v>37</v>
      </c>
      <c r="C47" s="402"/>
      <c r="D47" s="46"/>
      <c r="E47" s="46"/>
      <c r="F47" s="403"/>
      <c r="G47" s="1566">
        <v>3</v>
      </c>
      <c r="H47" s="269">
        <f t="shared" si="2"/>
        <v>90</v>
      </c>
      <c r="I47" s="86">
        <v>36</v>
      </c>
      <c r="J47" s="86">
        <v>18</v>
      </c>
      <c r="K47" s="86"/>
      <c r="L47" s="86">
        <v>18</v>
      </c>
      <c r="M47" s="89">
        <f>H47-I47</f>
        <v>54</v>
      </c>
      <c r="N47" s="344"/>
      <c r="O47" s="30">
        <v>4</v>
      </c>
      <c r="P47" s="328"/>
      <c r="Q47" s="336"/>
      <c r="R47" s="30"/>
      <c r="S47" s="328"/>
      <c r="T47" s="43">
        <v>1</v>
      </c>
    </row>
    <row r="48" spans="1:20" s="43" customFormat="1" ht="15.75">
      <c r="A48" s="166" t="s">
        <v>437</v>
      </c>
      <c r="B48" s="276" t="s">
        <v>37</v>
      </c>
      <c r="C48" s="402">
        <v>3</v>
      </c>
      <c r="D48" s="46"/>
      <c r="E48" s="46"/>
      <c r="F48" s="403"/>
      <c r="G48" s="1566">
        <v>3</v>
      </c>
      <c r="H48" s="269">
        <f t="shared" si="2"/>
        <v>90</v>
      </c>
      <c r="I48" s="86">
        <v>36</v>
      </c>
      <c r="J48" s="86">
        <v>18</v>
      </c>
      <c r="K48" s="86"/>
      <c r="L48" s="86">
        <v>18</v>
      </c>
      <c r="M48" s="89">
        <f>H48-I48</f>
        <v>54</v>
      </c>
      <c r="N48" s="344"/>
      <c r="O48" s="30"/>
      <c r="P48" s="328">
        <v>4</v>
      </c>
      <c r="Q48" s="336"/>
      <c r="R48" s="30"/>
      <c r="S48" s="328"/>
      <c r="T48" s="43">
        <v>1</v>
      </c>
    </row>
    <row r="49" spans="1:19" s="43" customFormat="1" ht="15.75">
      <c r="A49" s="166" t="s">
        <v>149</v>
      </c>
      <c r="B49" s="281" t="s">
        <v>170</v>
      </c>
      <c r="C49" s="412"/>
      <c r="D49" s="413"/>
      <c r="E49" s="413"/>
      <c r="F49" s="401"/>
      <c r="G49" s="367">
        <f>H49/30</f>
        <v>4</v>
      </c>
      <c r="H49" s="269">
        <v>120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171</v>
      </c>
      <c r="C50" s="412"/>
      <c r="D50" s="413"/>
      <c r="E50" s="413"/>
      <c r="F50" s="401"/>
      <c r="G50" s="368">
        <v>2</v>
      </c>
      <c r="H50" s="380">
        <f t="shared" si="2"/>
        <v>60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5"/>
      <c r="B51" s="275" t="s">
        <v>173</v>
      </c>
      <c r="C51" s="412"/>
      <c r="D51" s="413"/>
      <c r="E51" s="413"/>
      <c r="F51" s="401"/>
      <c r="G51" s="368">
        <v>0.5</v>
      </c>
      <c r="H51" s="380">
        <f t="shared" si="2"/>
        <v>15</v>
      </c>
      <c r="I51" s="44"/>
      <c r="J51" s="44"/>
      <c r="K51" s="44"/>
      <c r="L51" s="44"/>
      <c r="M51" s="61"/>
      <c r="N51" s="336"/>
      <c r="O51" s="30"/>
      <c r="P51" s="328"/>
      <c r="Q51" s="336"/>
      <c r="R51" s="30"/>
      <c r="S51" s="328"/>
    </row>
    <row r="52" spans="1:20" s="43" customFormat="1" ht="15.75">
      <c r="A52" s="166" t="s">
        <v>242</v>
      </c>
      <c r="B52" s="276" t="s">
        <v>172</v>
      </c>
      <c r="C52" s="402">
        <v>5</v>
      </c>
      <c r="D52" s="46"/>
      <c r="E52" s="46"/>
      <c r="F52" s="403"/>
      <c r="G52" s="141">
        <v>1.5</v>
      </c>
      <c r="H52" s="269">
        <f t="shared" si="2"/>
        <v>45</v>
      </c>
      <c r="I52" s="137">
        <v>18</v>
      </c>
      <c r="J52" s="137">
        <v>9</v>
      </c>
      <c r="K52" s="137">
        <v>9</v>
      </c>
      <c r="L52" s="137"/>
      <c r="M52" s="89">
        <f>H52-I52</f>
        <v>27</v>
      </c>
      <c r="N52" s="344"/>
      <c r="O52" s="30"/>
      <c r="P52" s="328"/>
      <c r="Q52" s="336"/>
      <c r="R52" s="30">
        <v>2</v>
      </c>
      <c r="S52" s="328"/>
      <c r="T52" s="43">
        <v>2</v>
      </c>
    </row>
    <row r="53" spans="1:19" s="43" customFormat="1" ht="36" customHeight="1">
      <c r="A53" s="166" t="s">
        <v>150</v>
      </c>
      <c r="B53" s="280" t="s">
        <v>296</v>
      </c>
      <c r="C53" s="402"/>
      <c r="D53" s="46"/>
      <c r="E53" s="46"/>
      <c r="F53" s="403"/>
      <c r="G53" s="141">
        <f>G54+G55</f>
        <v>3</v>
      </c>
      <c r="H53" s="269">
        <f t="shared" si="2"/>
        <v>90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/>
      <c r="B54" s="275" t="s">
        <v>36</v>
      </c>
      <c r="C54" s="402"/>
      <c r="D54" s="46"/>
      <c r="E54" s="46"/>
      <c r="F54" s="403"/>
      <c r="G54" s="141">
        <v>1.5</v>
      </c>
      <c r="H54" s="269">
        <f t="shared" si="2"/>
        <v>45</v>
      </c>
      <c r="I54" s="137"/>
      <c r="J54" s="137"/>
      <c r="K54" s="137"/>
      <c r="L54" s="137"/>
      <c r="M54" s="89"/>
      <c r="N54" s="344"/>
      <c r="O54" s="30"/>
      <c r="P54" s="328"/>
      <c r="Q54" s="336"/>
      <c r="R54" s="30"/>
      <c r="S54" s="328"/>
    </row>
    <row r="55" spans="1:20" s="43" customFormat="1" ht="15.75">
      <c r="A55" s="166" t="s">
        <v>295</v>
      </c>
      <c r="B55" s="276" t="s">
        <v>172</v>
      </c>
      <c r="C55" s="402"/>
      <c r="D55" s="46">
        <v>3</v>
      </c>
      <c r="E55" s="46"/>
      <c r="F55" s="403"/>
      <c r="G55" s="141">
        <v>1.5</v>
      </c>
      <c r="H55" s="269">
        <f t="shared" si="2"/>
        <v>45</v>
      </c>
      <c r="I55" s="1536">
        <v>18</v>
      </c>
      <c r="J55" s="1536">
        <v>9</v>
      </c>
      <c r="K55" s="1536"/>
      <c r="L55" s="1536">
        <v>9</v>
      </c>
      <c r="M55" s="89">
        <f>H55-I55</f>
        <v>27</v>
      </c>
      <c r="N55" s="344"/>
      <c r="O55" s="30"/>
      <c r="P55" s="328">
        <v>2</v>
      </c>
      <c r="Q55" s="336"/>
      <c r="R55" s="30"/>
      <c r="S55" s="328"/>
      <c r="T55" s="43">
        <v>1</v>
      </c>
    </row>
    <row r="56" spans="1:19" s="25" customFormat="1" ht="15.75">
      <c r="A56" s="391" t="s">
        <v>151</v>
      </c>
      <c r="B56" s="279" t="s">
        <v>38</v>
      </c>
      <c r="C56" s="104"/>
      <c r="D56" s="105"/>
      <c r="E56" s="105"/>
      <c r="F56" s="106"/>
      <c r="G56" s="1291">
        <v>11</v>
      </c>
      <c r="H56" s="269">
        <f t="shared" si="2"/>
        <v>330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233"/>
      <c r="B57" s="275" t="s">
        <v>36</v>
      </c>
      <c r="C57" s="104"/>
      <c r="D57" s="105"/>
      <c r="E57" s="105"/>
      <c r="F57" s="106"/>
      <c r="G57" s="1292">
        <v>5</v>
      </c>
      <c r="H57" s="380">
        <f t="shared" si="2"/>
        <v>150</v>
      </c>
      <c r="I57" s="108"/>
      <c r="J57" s="108"/>
      <c r="K57" s="108"/>
      <c r="L57" s="108"/>
      <c r="M57" s="109"/>
      <c r="N57" s="355"/>
      <c r="O57" s="356"/>
      <c r="P57" s="334"/>
      <c r="Q57" s="333"/>
      <c r="R57" s="26"/>
      <c r="S57" s="334"/>
    </row>
    <row r="58" spans="1:20" s="25" customFormat="1" ht="15.75">
      <c r="A58" s="166" t="s">
        <v>152</v>
      </c>
      <c r="B58" s="276" t="s">
        <v>37</v>
      </c>
      <c r="C58" s="417">
        <v>1</v>
      </c>
      <c r="D58" s="416"/>
      <c r="E58" s="416"/>
      <c r="F58" s="106"/>
      <c r="G58" s="1291">
        <v>6</v>
      </c>
      <c r="H58" s="269">
        <f t="shared" si="2"/>
        <v>180</v>
      </c>
      <c r="I58" s="142">
        <v>90</v>
      </c>
      <c r="J58" s="142">
        <v>60</v>
      </c>
      <c r="K58" s="142">
        <v>15</v>
      </c>
      <c r="L58" s="142">
        <v>15</v>
      </c>
      <c r="M58" s="143">
        <f>H58-I58</f>
        <v>90</v>
      </c>
      <c r="N58" s="199">
        <v>6</v>
      </c>
      <c r="O58" s="335"/>
      <c r="P58" s="328"/>
      <c r="Q58" s="336"/>
      <c r="R58" s="30"/>
      <c r="S58" s="328"/>
      <c r="T58" s="25">
        <v>1</v>
      </c>
    </row>
    <row r="59" spans="1:19" s="25" customFormat="1" ht="15.75">
      <c r="A59" s="391" t="s">
        <v>438</v>
      </c>
      <c r="B59" s="277" t="s">
        <v>39</v>
      </c>
      <c r="C59" s="778"/>
      <c r="D59" s="413"/>
      <c r="E59" s="413"/>
      <c r="F59" s="401"/>
      <c r="G59" s="382">
        <v>5</v>
      </c>
      <c r="H59" s="269">
        <f t="shared" si="2"/>
        <v>150</v>
      </c>
      <c r="I59" s="44"/>
      <c r="J59" s="44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25" customFormat="1" ht="15.75">
      <c r="A60" s="233"/>
      <c r="B60" s="278" t="s">
        <v>36</v>
      </c>
      <c r="C60" s="778"/>
      <c r="D60" s="413"/>
      <c r="E60" s="400"/>
      <c r="F60" s="401"/>
      <c r="G60" s="368">
        <v>2.5</v>
      </c>
      <c r="H60" s="380">
        <f t="shared" si="2"/>
        <v>75</v>
      </c>
      <c r="I60" s="2"/>
      <c r="J60" s="2"/>
      <c r="K60" s="2"/>
      <c r="L60" s="2"/>
      <c r="M60" s="101"/>
      <c r="N60" s="333"/>
      <c r="O60" s="26"/>
      <c r="P60" s="334"/>
      <c r="Q60" s="333"/>
      <c r="R60" s="26"/>
      <c r="S60" s="334"/>
    </row>
    <row r="61" spans="1:20" s="43" customFormat="1" ht="16.5" thickBot="1">
      <c r="A61" s="393" t="s">
        <v>439</v>
      </c>
      <c r="B61" s="276" t="s">
        <v>37</v>
      </c>
      <c r="C61" s="402"/>
      <c r="D61" s="46">
        <v>2</v>
      </c>
      <c r="E61" s="46"/>
      <c r="F61" s="403"/>
      <c r="G61" s="1264">
        <v>2.5</v>
      </c>
      <c r="H61" s="1266">
        <f t="shared" si="2"/>
        <v>75</v>
      </c>
      <c r="I61" s="1267">
        <f>J61+K61+L61</f>
        <v>27</v>
      </c>
      <c r="J61" s="1267">
        <v>18</v>
      </c>
      <c r="K61" s="1267">
        <v>9</v>
      </c>
      <c r="L61" s="1267"/>
      <c r="M61" s="1268">
        <f>H61-I61</f>
        <v>48</v>
      </c>
      <c r="N61" s="1269"/>
      <c r="O61" s="1270">
        <v>3</v>
      </c>
      <c r="P61" s="358"/>
      <c r="Q61" s="359"/>
      <c r="R61" s="357"/>
      <c r="S61" s="358"/>
      <c r="T61" s="43">
        <v>1</v>
      </c>
    </row>
    <row r="62" spans="1:19" s="25" customFormat="1" ht="18" customHeight="1" thickBot="1">
      <c r="A62" s="3004" t="s">
        <v>162</v>
      </c>
      <c r="B62" s="2948"/>
      <c r="C62" s="73"/>
      <c r="D62" s="74"/>
      <c r="E62" s="74"/>
      <c r="F62" s="75"/>
      <c r="G62" s="80">
        <f>G63+G64</f>
        <v>69</v>
      </c>
      <c r="H62" s="371">
        <f>H63+H64</f>
        <v>2070</v>
      </c>
      <c r="I62" s="371"/>
      <c r="J62" s="371"/>
      <c r="K62" s="371"/>
      <c r="L62" s="371"/>
      <c r="M62" s="372"/>
      <c r="N62" s="298"/>
      <c r="O62" s="296"/>
      <c r="P62" s="297"/>
      <c r="Q62" s="295"/>
      <c r="R62" s="296"/>
      <c r="S62" s="297"/>
    </row>
    <row r="63" spans="1:19" s="25" customFormat="1" ht="16.5" thickBot="1">
      <c r="A63" s="2990" t="s">
        <v>60</v>
      </c>
      <c r="B63" s="2941"/>
      <c r="C63" s="73"/>
      <c r="D63" s="74"/>
      <c r="E63" s="74"/>
      <c r="F63" s="75"/>
      <c r="G63" s="383">
        <f>G33+G35+G37+G40+G43+G46+G50+G51+G57+G60+G54</f>
        <v>35.5</v>
      </c>
      <c r="H63" s="397">
        <f>H33+H35+H37+H40+H43+H46+H50+H51+H57+H60+H54</f>
        <v>1065</v>
      </c>
      <c r="I63" s="294"/>
      <c r="J63" s="294"/>
      <c r="K63" s="294"/>
      <c r="L63" s="294"/>
      <c r="M63" s="294"/>
      <c r="N63" s="295"/>
      <c r="O63" s="296"/>
      <c r="P63" s="297"/>
      <c r="Q63" s="295"/>
      <c r="R63" s="296"/>
      <c r="S63" s="297"/>
    </row>
    <row r="64" spans="1:19" s="25" customFormat="1" ht="17.25" customHeight="1" thickBot="1">
      <c r="A64" s="2943" t="s">
        <v>67</v>
      </c>
      <c r="B64" s="2991"/>
      <c r="C64" s="144"/>
      <c r="D64" s="145"/>
      <c r="E64" s="145"/>
      <c r="F64" s="75"/>
      <c r="G64" s="80">
        <f>G34+G$38+G$41+G$44+G$47+G$48+G$52+G$58+G$61+G55</f>
        <v>33.5</v>
      </c>
      <c r="H64" s="371">
        <f aca="true" t="shared" si="3" ref="H64:M64">H34+H$38+H$41+H$44+H$47+H$48+H$52+H$58+H$61+H55</f>
        <v>1005</v>
      </c>
      <c r="I64" s="371">
        <f t="shared" si="3"/>
        <v>464</v>
      </c>
      <c r="J64" s="371">
        <f t="shared" si="3"/>
        <v>230</v>
      </c>
      <c r="K64" s="371">
        <f t="shared" si="3"/>
        <v>78</v>
      </c>
      <c r="L64" s="371">
        <f t="shared" si="3"/>
        <v>156</v>
      </c>
      <c r="M64" s="371">
        <f t="shared" si="3"/>
        <v>541</v>
      </c>
      <c r="N64" s="80">
        <f>SUM(N$32:N$61)</f>
        <v>22</v>
      </c>
      <c r="O64" s="80">
        <f>SUM(O$35:O$61)</f>
        <v>7</v>
      </c>
      <c r="P64" s="80">
        <f>SUM(P$35:P$61)</f>
        <v>6</v>
      </c>
      <c r="Q64" s="80">
        <f>SUM(Q$35:Q$61)</f>
        <v>0</v>
      </c>
      <c r="R64" s="80">
        <f>SUM(R$35:R$61)</f>
        <v>2</v>
      </c>
      <c r="S64" s="396">
        <f>SUM(S$35:S$61)</f>
        <v>0</v>
      </c>
    </row>
    <row r="65" spans="1:19" s="43" customFormat="1" ht="15" customHeight="1" thickBot="1">
      <c r="A65" s="239"/>
      <c r="B65" s="291"/>
      <c r="C65" s="70"/>
      <c r="D65" s="161"/>
      <c r="E65" s="70"/>
      <c r="F65" s="71"/>
      <c r="G65" s="72"/>
      <c r="H65" s="135"/>
      <c r="I65" s="135"/>
      <c r="J65" s="135"/>
      <c r="K65" s="135"/>
      <c r="L65" s="135"/>
      <c r="M65" s="287"/>
      <c r="N65" s="271"/>
      <c r="O65" s="288"/>
      <c r="P65" s="289"/>
      <c r="Q65" s="290"/>
      <c r="R65" s="288"/>
      <c r="S65" s="289"/>
    </row>
    <row r="66" spans="1:20" s="43" customFormat="1" ht="21.75" customHeight="1" thickBot="1">
      <c r="A66" s="2991" t="s">
        <v>68</v>
      </c>
      <c r="B66" s="3005"/>
      <c r="C66" s="378"/>
      <c r="D66" s="284"/>
      <c r="E66" s="285"/>
      <c r="F66" s="285"/>
      <c r="G66" s="242">
        <f>G$24+G$62</f>
        <v>99.5</v>
      </c>
      <c r="H66" s="1034">
        <f>H$24+H$62</f>
        <v>2985</v>
      </c>
      <c r="I66" s="373"/>
      <c r="J66" s="373"/>
      <c r="K66" s="373"/>
      <c r="L66" s="373"/>
      <c r="M66" s="374"/>
      <c r="N66" s="242"/>
      <c r="O66" s="242"/>
      <c r="P66" s="242"/>
      <c r="Q66" s="242"/>
      <c r="R66" s="242"/>
      <c r="S66" s="242"/>
      <c r="T66" s="173"/>
    </row>
    <row r="67" spans="1:20" s="43" customFormat="1" ht="21.75" customHeight="1" thickBot="1">
      <c r="A67" s="2991" t="s">
        <v>69</v>
      </c>
      <c r="B67" s="3005"/>
      <c r="C67" s="378"/>
      <c r="D67" s="161"/>
      <c r="E67" s="70"/>
      <c r="F67" s="70"/>
      <c r="G67" s="370">
        <f>G$25+G$63</f>
        <v>57.5</v>
      </c>
      <c r="H67" s="375">
        <f>H$25+H$63</f>
        <v>1725</v>
      </c>
      <c r="I67" s="376"/>
      <c r="J67" s="377"/>
      <c r="K67" s="377"/>
      <c r="L67" s="377"/>
      <c r="M67" s="377"/>
      <c r="N67" s="272"/>
      <c r="O67" s="52"/>
      <c r="P67" s="273"/>
      <c r="Q67" s="274"/>
      <c r="R67" s="52"/>
      <c r="S67" s="273"/>
      <c r="T67" s="174"/>
    </row>
    <row r="68" spans="1:20" s="43" customFormat="1" ht="21.75" customHeight="1" thickBot="1">
      <c r="A68" s="2991" t="s">
        <v>70</v>
      </c>
      <c r="B68" s="3005"/>
      <c r="C68" s="378"/>
      <c r="D68" s="161"/>
      <c r="E68" s="70"/>
      <c r="F68" s="70"/>
      <c r="G68" s="72">
        <f aca="true" t="shared" si="4" ref="G68:S68">G$26+G$64</f>
        <v>42</v>
      </c>
      <c r="H68" s="121">
        <f t="shared" si="4"/>
        <v>1260</v>
      </c>
      <c r="I68" s="121">
        <f t="shared" si="4"/>
        <v>505</v>
      </c>
      <c r="J68" s="121">
        <f t="shared" si="4"/>
        <v>255</v>
      </c>
      <c r="K68" s="121">
        <f t="shared" si="4"/>
        <v>78</v>
      </c>
      <c r="L68" s="121">
        <f t="shared" si="4"/>
        <v>172</v>
      </c>
      <c r="M68" s="121">
        <f t="shared" si="4"/>
        <v>620</v>
      </c>
      <c r="N68" s="72">
        <f t="shared" si="4"/>
        <v>25</v>
      </c>
      <c r="O68" s="72">
        <f t="shared" si="4"/>
        <v>10</v>
      </c>
      <c r="P68" s="72">
        <f t="shared" si="4"/>
        <v>8</v>
      </c>
      <c r="Q68" s="72">
        <f t="shared" si="4"/>
        <v>0</v>
      </c>
      <c r="R68" s="72">
        <f t="shared" si="4"/>
        <v>2</v>
      </c>
      <c r="S68" s="72">
        <f t="shared" si="4"/>
        <v>2</v>
      </c>
      <c r="T68" s="173"/>
    </row>
    <row r="69" spans="1:19" s="14" customFormat="1" ht="18.75" customHeight="1" thickBot="1">
      <c r="A69" s="2995" t="s">
        <v>175</v>
      </c>
      <c r="B69" s="2995"/>
      <c r="C69" s="2995"/>
      <c r="D69" s="2995"/>
      <c r="E69" s="2995"/>
      <c r="F69" s="2995"/>
      <c r="G69" s="2995"/>
      <c r="H69" s="2995"/>
      <c r="I69" s="2995"/>
      <c r="J69" s="2995"/>
      <c r="K69" s="2995"/>
      <c r="L69" s="2995"/>
      <c r="M69" s="2995"/>
      <c r="N69" s="2996"/>
      <c r="O69" s="2996"/>
      <c r="P69" s="2996"/>
      <c r="Q69" s="2996"/>
      <c r="R69" s="2996"/>
      <c r="S69" s="2996"/>
    </row>
    <row r="70" spans="1:19" s="45" customFormat="1" ht="15.75" hidden="1">
      <c r="A70" s="2997" t="s">
        <v>200</v>
      </c>
      <c r="B70" s="2998"/>
      <c r="C70" s="2998"/>
      <c r="D70" s="2998"/>
      <c r="E70" s="2998"/>
      <c r="F70" s="2998"/>
      <c r="G70" s="2998"/>
      <c r="H70" s="2998"/>
      <c r="I70" s="2998"/>
      <c r="J70" s="2998"/>
      <c r="K70" s="2998"/>
      <c r="L70" s="2998"/>
      <c r="M70" s="2998"/>
      <c r="N70" s="2998"/>
      <c r="O70" s="2998"/>
      <c r="P70" s="2998"/>
      <c r="Q70" s="2998"/>
      <c r="R70" s="2998"/>
      <c r="S70" s="2999"/>
    </row>
    <row r="71" spans="1:19" s="45" customFormat="1" ht="18" customHeight="1" hidden="1" thickBot="1">
      <c r="A71" s="3000" t="s">
        <v>345</v>
      </c>
      <c r="B71" s="3001"/>
      <c r="C71" s="3001"/>
      <c r="D71" s="3001"/>
      <c r="E71" s="3001"/>
      <c r="F71" s="3001"/>
      <c r="G71" s="3001"/>
      <c r="H71" s="3002"/>
      <c r="I71" s="3002"/>
      <c r="J71" s="3002"/>
      <c r="K71" s="3002"/>
      <c r="L71" s="3002"/>
      <c r="M71" s="3002"/>
      <c r="N71" s="3002"/>
      <c r="O71" s="3002"/>
      <c r="P71" s="3002"/>
      <c r="Q71" s="3002"/>
      <c r="R71" s="3002"/>
      <c r="S71" s="3003"/>
    </row>
    <row r="72" spans="1:19" s="45" customFormat="1" ht="31.5" hidden="1">
      <c r="A72" s="389" t="s">
        <v>164</v>
      </c>
      <c r="B72" s="797" t="s">
        <v>133</v>
      </c>
      <c r="C72" s="798"/>
      <c r="D72" s="799"/>
      <c r="E72" s="799"/>
      <c r="F72" s="800"/>
      <c r="G72" s="1568">
        <v>5</v>
      </c>
      <c r="H72" s="266">
        <f aca="true" t="shared" si="5" ref="H72:H100">G72*30</f>
        <v>150</v>
      </c>
      <c r="I72" s="267"/>
      <c r="J72" s="267"/>
      <c r="K72" s="268"/>
      <c r="L72" s="268"/>
      <c r="M72" s="270"/>
      <c r="N72" s="329"/>
      <c r="O72" s="330"/>
      <c r="P72" s="253"/>
      <c r="Q72" s="329"/>
      <c r="R72" s="330"/>
      <c r="S72" s="253"/>
    </row>
    <row r="73" spans="1:19" s="45" customFormat="1" ht="15.75" hidden="1">
      <c r="A73" s="233"/>
      <c r="B73" s="275" t="s">
        <v>36</v>
      </c>
      <c r="C73" s="399"/>
      <c r="D73" s="400"/>
      <c r="E73" s="400"/>
      <c r="F73" s="401"/>
      <c r="G73" s="1569">
        <v>1.5</v>
      </c>
      <c r="H73" s="380">
        <f t="shared" si="5"/>
        <v>45</v>
      </c>
      <c r="I73" s="27"/>
      <c r="J73" s="27"/>
      <c r="K73" s="28"/>
      <c r="L73" s="28"/>
      <c r="M73" s="59"/>
      <c r="N73" s="333"/>
      <c r="O73" s="26"/>
      <c r="P73" s="334"/>
      <c r="Q73" s="333"/>
      <c r="R73" s="26"/>
      <c r="S73" s="334"/>
    </row>
    <row r="74" spans="1:22" s="45" customFormat="1" ht="15.75" hidden="1">
      <c r="A74" s="166" t="s">
        <v>165</v>
      </c>
      <c r="B74" s="276" t="s">
        <v>37</v>
      </c>
      <c r="C74" s="402"/>
      <c r="D74" s="46">
        <v>4</v>
      </c>
      <c r="E74" s="46"/>
      <c r="F74" s="403"/>
      <c r="G74" s="1570">
        <v>3.5</v>
      </c>
      <c r="H74" s="269">
        <f t="shared" si="5"/>
        <v>105</v>
      </c>
      <c r="I74" s="86">
        <f>J74+L74+K74</f>
        <v>45</v>
      </c>
      <c r="J74" s="86">
        <v>30</v>
      </c>
      <c r="K74" s="86">
        <v>15</v>
      </c>
      <c r="L74" s="86"/>
      <c r="M74" s="89">
        <f>H74-I74</f>
        <v>60</v>
      </c>
      <c r="N74" s="344"/>
      <c r="O74" s="30"/>
      <c r="P74" s="328"/>
      <c r="Q74" s="336">
        <v>3</v>
      </c>
      <c r="R74" s="30"/>
      <c r="S74" s="328"/>
      <c r="T74" s="45">
        <v>2</v>
      </c>
      <c r="U74" s="25" t="s">
        <v>198</v>
      </c>
      <c r="V74" s="1621">
        <f>SUMIF(T$72:T$100,1,G$72:G$100)</f>
        <v>24</v>
      </c>
    </row>
    <row r="75" spans="1:22" s="45" customFormat="1" ht="15.75" hidden="1">
      <c r="A75" s="233"/>
      <c r="B75" s="277"/>
      <c r="C75" s="399"/>
      <c r="D75" s="400"/>
      <c r="E75" s="400"/>
      <c r="F75" s="401"/>
      <c r="G75" s="1291"/>
      <c r="H75" s="1294"/>
      <c r="I75" s="1295"/>
      <c r="J75" s="1295"/>
      <c r="K75" s="28"/>
      <c r="L75" s="28"/>
      <c r="M75" s="59"/>
      <c r="N75" s="333"/>
      <c r="O75" s="26"/>
      <c r="P75" s="334"/>
      <c r="Q75" s="333"/>
      <c r="R75" s="26"/>
      <c r="S75" s="334"/>
      <c r="U75" s="25" t="s">
        <v>199</v>
      </c>
      <c r="V75" s="1621"/>
    </row>
    <row r="76" spans="1:22" s="45" customFormat="1" ht="15.75" hidden="1">
      <c r="A76" s="233"/>
      <c r="B76" s="278"/>
      <c r="C76" s="399"/>
      <c r="D76" s="400"/>
      <c r="E76" s="400"/>
      <c r="F76" s="401"/>
      <c r="G76" s="1292"/>
      <c r="H76" s="1296"/>
      <c r="I76" s="1295"/>
      <c r="J76" s="1295"/>
      <c r="K76" s="28"/>
      <c r="L76" s="28"/>
      <c r="M76" s="59"/>
      <c r="N76" s="333"/>
      <c r="O76" s="26"/>
      <c r="P76" s="334"/>
      <c r="Q76" s="333"/>
      <c r="R76" s="26"/>
      <c r="S76" s="334"/>
      <c r="U76" s="25" t="s">
        <v>492</v>
      </c>
      <c r="V76" s="1622"/>
    </row>
    <row r="77" spans="1:22" s="45" customFormat="1" ht="15.75" hidden="1">
      <c r="A77" s="233" t="s">
        <v>143</v>
      </c>
      <c r="B77" s="277" t="s">
        <v>490</v>
      </c>
      <c r="C77" s="402"/>
      <c r="D77" s="46">
        <v>3</v>
      </c>
      <c r="E77" s="46"/>
      <c r="F77" s="403"/>
      <c r="G77" s="1570">
        <v>4</v>
      </c>
      <c r="H77" s="1294">
        <f t="shared" si="5"/>
        <v>120</v>
      </c>
      <c r="I77" s="153">
        <f>J77+L77+K77</f>
        <v>45</v>
      </c>
      <c r="J77" s="153">
        <v>27</v>
      </c>
      <c r="K77" s="86">
        <v>9</v>
      </c>
      <c r="L77" s="86">
        <v>9</v>
      </c>
      <c r="M77" s="89">
        <f>H77-I77</f>
        <v>75</v>
      </c>
      <c r="N77" s="344"/>
      <c r="O77" s="30"/>
      <c r="P77" s="328">
        <v>5</v>
      </c>
      <c r="Q77" s="336"/>
      <c r="R77" s="30"/>
      <c r="S77" s="328"/>
      <c r="T77" s="45">
        <v>1</v>
      </c>
      <c r="U77" s="25" t="s">
        <v>199</v>
      </c>
      <c r="V77" s="1621">
        <f>SUMIF(T$72:T$100,2,G$72:G$100)</f>
        <v>12.5</v>
      </c>
    </row>
    <row r="78" spans="1:22" s="45" customFormat="1" ht="15.75" hidden="1">
      <c r="A78" s="233" t="s">
        <v>145</v>
      </c>
      <c r="B78" s="279" t="s">
        <v>45</v>
      </c>
      <c r="C78" s="399"/>
      <c r="D78" s="400"/>
      <c r="E78" s="400"/>
      <c r="F78" s="401"/>
      <c r="G78" s="1637">
        <f>G79+G81+G80</f>
        <v>9</v>
      </c>
      <c r="H78" s="269">
        <f t="shared" si="5"/>
        <v>270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  <c r="V78" s="1622">
        <f>SUM(V74:V77)</f>
        <v>36.5</v>
      </c>
    </row>
    <row r="79" spans="1:19" s="45" customFormat="1" ht="15.75" hidden="1">
      <c r="A79" s="233"/>
      <c r="B79" s="275" t="s">
        <v>36</v>
      </c>
      <c r="C79" s="399"/>
      <c r="D79" s="400"/>
      <c r="E79" s="105"/>
      <c r="F79" s="106"/>
      <c r="G79" s="1638">
        <v>2</v>
      </c>
      <c r="H79" s="380">
        <f t="shared" si="5"/>
        <v>60</v>
      </c>
      <c r="I79" s="27"/>
      <c r="J79" s="27"/>
      <c r="K79" s="28"/>
      <c r="L79" s="28"/>
      <c r="M79" s="59"/>
      <c r="N79" s="333"/>
      <c r="O79" s="26"/>
      <c r="P79" s="334"/>
      <c r="Q79" s="333"/>
      <c r="R79" s="26"/>
      <c r="S79" s="334"/>
    </row>
    <row r="80" spans="1:20" s="45" customFormat="1" ht="15.75" hidden="1">
      <c r="A80" s="166" t="s">
        <v>146</v>
      </c>
      <c r="B80" s="276" t="s">
        <v>37</v>
      </c>
      <c r="C80" s="402">
        <v>3</v>
      </c>
      <c r="D80" s="46"/>
      <c r="E80" s="404"/>
      <c r="F80" s="405"/>
      <c r="G80" s="1637">
        <v>5</v>
      </c>
      <c r="H80" s="269">
        <f t="shared" si="5"/>
        <v>150</v>
      </c>
      <c r="I80" s="86">
        <v>63</v>
      </c>
      <c r="J80" s="86">
        <v>45</v>
      </c>
      <c r="K80" s="86">
        <v>9</v>
      </c>
      <c r="L80" s="86">
        <v>9</v>
      </c>
      <c r="M80" s="89">
        <f>H80-I80</f>
        <v>87</v>
      </c>
      <c r="N80" s="344"/>
      <c r="O80" s="30"/>
      <c r="P80" s="328">
        <v>7</v>
      </c>
      <c r="Q80" s="336"/>
      <c r="R80" s="30"/>
      <c r="S80" s="328"/>
      <c r="T80" s="45">
        <v>1</v>
      </c>
    </row>
    <row r="81" spans="1:19" s="45" customFormat="1" ht="15.75" hidden="1">
      <c r="A81" s="163"/>
      <c r="B81" s="280" t="s">
        <v>53</v>
      </c>
      <c r="C81" s="402"/>
      <c r="D81" s="46"/>
      <c r="E81" s="404"/>
      <c r="F81" s="405"/>
      <c r="G81" s="1637">
        <v>2</v>
      </c>
      <c r="H81" s="269">
        <f t="shared" si="5"/>
        <v>60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 hidden="1">
      <c r="A82" s="163"/>
      <c r="B82" s="275" t="s">
        <v>36</v>
      </c>
      <c r="C82" s="402"/>
      <c r="D82" s="46"/>
      <c r="E82" s="404"/>
      <c r="F82" s="405"/>
      <c r="G82" s="1292">
        <v>0.5</v>
      </c>
      <c r="H82" s="380">
        <f t="shared" si="5"/>
        <v>15</v>
      </c>
      <c r="I82" s="86"/>
      <c r="J82" s="86"/>
      <c r="K82" s="86"/>
      <c r="L82" s="86"/>
      <c r="M82" s="89"/>
      <c r="N82" s="344"/>
      <c r="O82" s="30"/>
      <c r="P82" s="328"/>
      <c r="Q82" s="336"/>
      <c r="R82" s="30"/>
      <c r="S82" s="328"/>
    </row>
    <row r="83" spans="1:20" s="45" customFormat="1" ht="15.75" hidden="1">
      <c r="A83" s="166" t="s">
        <v>166</v>
      </c>
      <c r="B83" s="276" t="s">
        <v>37</v>
      </c>
      <c r="C83" s="402"/>
      <c r="D83" s="46"/>
      <c r="E83" s="404">
        <v>4</v>
      </c>
      <c r="F83" s="406"/>
      <c r="G83" s="1291">
        <v>1.5</v>
      </c>
      <c r="H83" s="269">
        <f t="shared" si="5"/>
        <v>45</v>
      </c>
      <c r="I83" s="86">
        <f>J83+L83+K83</f>
        <v>15</v>
      </c>
      <c r="J83" s="86"/>
      <c r="K83" s="86"/>
      <c r="L83" s="86">
        <v>15</v>
      </c>
      <c r="M83" s="89">
        <f>H83-I83</f>
        <v>30</v>
      </c>
      <c r="N83" s="344"/>
      <c r="O83" s="30"/>
      <c r="P83" s="328"/>
      <c r="Q83" s="336">
        <v>1</v>
      </c>
      <c r="R83" s="30"/>
      <c r="S83" s="328"/>
      <c r="T83" s="45">
        <v>2</v>
      </c>
    </row>
    <row r="84" spans="1:19" s="45" customFormat="1" ht="31.5" hidden="1">
      <c r="A84" s="233" t="s">
        <v>167</v>
      </c>
      <c r="B84" s="277" t="s">
        <v>46</v>
      </c>
      <c r="C84" s="399"/>
      <c r="D84" s="407"/>
      <c r="E84" s="407"/>
      <c r="F84" s="401"/>
      <c r="G84" s="1291">
        <v>7</v>
      </c>
      <c r="H84" s="269">
        <f t="shared" si="5"/>
        <v>210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 hidden="1">
      <c r="A85" s="233"/>
      <c r="B85" s="278" t="s">
        <v>36</v>
      </c>
      <c r="C85" s="399"/>
      <c r="D85" s="407"/>
      <c r="E85" s="407"/>
      <c r="F85" s="401"/>
      <c r="G85" s="1292">
        <v>2.5</v>
      </c>
      <c r="H85" s="380">
        <f t="shared" si="5"/>
        <v>75</v>
      </c>
      <c r="I85" s="27"/>
      <c r="J85" s="27"/>
      <c r="K85" s="28"/>
      <c r="L85" s="28"/>
      <c r="M85" s="59"/>
      <c r="N85" s="333"/>
      <c r="O85" s="26"/>
      <c r="P85" s="334"/>
      <c r="Q85" s="333"/>
      <c r="R85" s="26"/>
      <c r="S85" s="334"/>
    </row>
    <row r="86" spans="1:20" s="45" customFormat="1" ht="15.75" hidden="1">
      <c r="A86" s="166" t="s">
        <v>168</v>
      </c>
      <c r="B86" s="276" t="s">
        <v>37</v>
      </c>
      <c r="C86" s="402">
        <v>4</v>
      </c>
      <c r="D86" s="46"/>
      <c r="E86" s="46"/>
      <c r="F86" s="403"/>
      <c r="G86" s="1289">
        <v>4.5</v>
      </c>
      <c r="H86" s="1271">
        <f t="shared" si="5"/>
        <v>135</v>
      </c>
      <c r="I86" s="893">
        <f>J86+L86+K86</f>
        <v>60</v>
      </c>
      <c r="J86" s="893">
        <v>30</v>
      </c>
      <c r="K86" s="86">
        <v>15</v>
      </c>
      <c r="L86" s="86">
        <v>15</v>
      </c>
      <c r="M86" s="89">
        <f>H86-I86</f>
        <v>75</v>
      </c>
      <c r="N86" s="344"/>
      <c r="O86" s="30"/>
      <c r="P86" s="328"/>
      <c r="Q86" s="336">
        <v>4</v>
      </c>
      <c r="R86" s="30"/>
      <c r="S86" s="328"/>
      <c r="T86" s="45">
        <v>2</v>
      </c>
    </row>
    <row r="87" spans="1:20" s="45" customFormat="1" ht="15.75" hidden="1">
      <c r="A87" s="163" t="s">
        <v>150</v>
      </c>
      <c r="B87" s="280" t="s">
        <v>82</v>
      </c>
      <c r="C87" s="408"/>
      <c r="D87" s="404">
        <v>2</v>
      </c>
      <c r="E87" s="404"/>
      <c r="F87" s="405"/>
      <c r="G87" s="1262">
        <v>3</v>
      </c>
      <c r="H87" s="1271">
        <f t="shared" si="5"/>
        <v>90</v>
      </c>
      <c r="I87" s="1272">
        <f>J87+L87+K87</f>
        <v>45</v>
      </c>
      <c r="J87" s="1272">
        <v>27</v>
      </c>
      <c r="K87" s="137">
        <v>9</v>
      </c>
      <c r="L87" s="137">
        <v>9</v>
      </c>
      <c r="M87" s="138">
        <f>H87-I87</f>
        <v>45</v>
      </c>
      <c r="N87" s="352"/>
      <c r="O87" s="350">
        <v>5</v>
      </c>
      <c r="P87" s="327"/>
      <c r="Q87" s="351"/>
      <c r="R87" s="350"/>
      <c r="S87" s="327"/>
      <c r="T87" s="45">
        <v>1</v>
      </c>
    </row>
    <row r="88" spans="1:19" s="45" customFormat="1" ht="15.75" hidden="1">
      <c r="A88" s="233" t="s">
        <v>153</v>
      </c>
      <c r="B88" s="279" t="s">
        <v>41</v>
      </c>
      <c r="C88" s="411"/>
      <c r="D88" s="400"/>
      <c r="E88" s="400"/>
      <c r="F88" s="401"/>
      <c r="G88" s="1289">
        <f>G89+G90+G91</f>
        <v>8.5</v>
      </c>
      <c r="H88" s="1271">
        <f t="shared" si="5"/>
        <v>255</v>
      </c>
      <c r="I88" s="1273"/>
      <c r="J88" s="1273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 hidden="1">
      <c r="A89" s="233"/>
      <c r="B89" s="275" t="s">
        <v>36</v>
      </c>
      <c r="C89" s="411"/>
      <c r="D89" s="400"/>
      <c r="E89" s="400"/>
      <c r="F89" s="401"/>
      <c r="G89" s="1290">
        <v>2</v>
      </c>
      <c r="H89" s="1274">
        <f t="shared" si="5"/>
        <v>60</v>
      </c>
      <c r="I89" s="1273"/>
      <c r="J89" s="1273"/>
      <c r="K89" s="2"/>
      <c r="L89" s="2"/>
      <c r="M89" s="101"/>
      <c r="N89" s="333"/>
      <c r="O89" s="26"/>
      <c r="P89" s="334"/>
      <c r="Q89" s="333"/>
      <c r="R89" s="26"/>
      <c r="S89" s="334"/>
    </row>
    <row r="90" spans="1:20" s="45" customFormat="1" ht="15.75" hidden="1">
      <c r="A90" s="166" t="s">
        <v>154</v>
      </c>
      <c r="B90" s="282" t="s">
        <v>37</v>
      </c>
      <c r="C90" s="414"/>
      <c r="D90" s="415">
        <v>1</v>
      </c>
      <c r="E90" s="416"/>
      <c r="F90" s="106"/>
      <c r="G90" s="1289">
        <v>4</v>
      </c>
      <c r="H90" s="1271">
        <f t="shared" si="5"/>
        <v>120</v>
      </c>
      <c r="I90" s="1275">
        <v>60</v>
      </c>
      <c r="J90" s="1275">
        <v>30</v>
      </c>
      <c r="K90" s="139"/>
      <c r="L90" s="139">
        <v>30</v>
      </c>
      <c r="M90" s="140">
        <f>H90-I90</f>
        <v>60</v>
      </c>
      <c r="N90" s="353">
        <v>4</v>
      </c>
      <c r="O90" s="200"/>
      <c r="P90" s="328"/>
      <c r="Q90" s="336"/>
      <c r="R90" s="30"/>
      <c r="S90" s="328"/>
      <c r="T90" s="45">
        <v>1</v>
      </c>
    </row>
    <row r="91" spans="1:20" s="45" customFormat="1" ht="15.75" hidden="1">
      <c r="A91" s="166" t="s">
        <v>174</v>
      </c>
      <c r="B91" s="283" t="s">
        <v>37</v>
      </c>
      <c r="C91" s="408">
        <v>2</v>
      </c>
      <c r="D91" s="404"/>
      <c r="E91" s="404"/>
      <c r="F91" s="405"/>
      <c r="G91" s="1289">
        <v>2.5</v>
      </c>
      <c r="H91" s="1271">
        <f t="shared" si="5"/>
        <v>75</v>
      </c>
      <c r="I91" s="1276">
        <v>36</v>
      </c>
      <c r="J91" s="1276">
        <v>18</v>
      </c>
      <c r="K91" s="110"/>
      <c r="L91" s="110">
        <v>18</v>
      </c>
      <c r="M91" s="136">
        <f>H91-I91</f>
        <v>39</v>
      </c>
      <c r="N91" s="354"/>
      <c r="O91" s="200">
        <v>4</v>
      </c>
      <c r="P91" s="328"/>
      <c r="Q91" s="336"/>
      <c r="R91" s="30"/>
      <c r="S91" s="328"/>
      <c r="T91" s="45">
        <v>1</v>
      </c>
    </row>
    <row r="92" spans="1:19" s="45" customFormat="1" ht="15.75" hidden="1">
      <c r="A92" s="233" t="s">
        <v>155</v>
      </c>
      <c r="B92" s="1297" t="s">
        <v>43</v>
      </c>
      <c r="C92" s="1298"/>
      <c r="D92" s="1299"/>
      <c r="E92" s="1299"/>
      <c r="F92" s="1300"/>
      <c r="G92" s="1301">
        <f>G93+G94+G95</f>
        <v>5.5</v>
      </c>
      <c r="H92" s="1302">
        <f t="shared" si="5"/>
        <v>165</v>
      </c>
      <c r="I92" s="1303"/>
      <c r="J92" s="1303"/>
      <c r="K92" s="1304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 hidden="1">
      <c r="A93" s="233"/>
      <c r="B93" s="1305" t="s">
        <v>36</v>
      </c>
      <c r="C93" s="1298"/>
      <c r="D93" s="1299"/>
      <c r="E93" s="1299"/>
      <c r="F93" s="1300"/>
      <c r="G93" s="1301"/>
      <c r="H93" s="1302"/>
      <c r="I93" s="1303"/>
      <c r="J93" s="1303"/>
      <c r="K93" s="1304"/>
      <c r="L93" s="2"/>
      <c r="M93" s="101"/>
      <c r="N93" s="333"/>
      <c r="O93" s="26"/>
      <c r="P93" s="334"/>
      <c r="Q93" s="333"/>
      <c r="R93" s="26"/>
      <c r="S93" s="334"/>
    </row>
    <row r="94" spans="1:20" s="45" customFormat="1" ht="15.75" hidden="1">
      <c r="A94" s="392" t="s">
        <v>156</v>
      </c>
      <c r="B94" s="1306" t="s">
        <v>37</v>
      </c>
      <c r="C94" s="1307">
        <v>2</v>
      </c>
      <c r="D94" s="1308"/>
      <c r="E94" s="1308"/>
      <c r="F94" s="1309"/>
      <c r="G94" s="1310">
        <v>4.5</v>
      </c>
      <c r="H94" s="1311">
        <f t="shared" si="5"/>
        <v>135</v>
      </c>
      <c r="I94" s="1312">
        <f>J94+L94+K94</f>
        <v>72</v>
      </c>
      <c r="J94" s="1312">
        <v>45</v>
      </c>
      <c r="K94" s="1312">
        <v>9</v>
      </c>
      <c r="L94" s="86">
        <v>18</v>
      </c>
      <c r="M94" s="89">
        <f>H94-I94</f>
        <v>63</v>
      </c>
      <c r="N94" s="344"/>
      <c r="O94" s="350">
        <v>8</v>
      </c>
      <c r="P94" s="328"/>
      <c r="Q94" s="336"/>
      <c r="R94" s="30"/>
      <c r="S94" s="328"/>
      <c r="T94" s="45">
        <v>1</v>
      </c>
    </row>
    <row r="95" spans="1:20" s="45" customFormat="1" ht="15.75" hidden="1">
      <c r="A95" s="392"/>
      <c r="B95" s="279" t="s">
        <v>452</v>
      </c>
      <c r="C95" s="402"/>
      <c r="D95" s="46"/>
      <c r="E95" s="46"/>
      <c r="F95" s="403">
        <v>3</v>
      </c>
      <c r="G95" s="367">
        <v>1</v>
      </c>
      <c r="H95" s="269">
        <v>30</v>
      </c>
      <c r="I95" s="86">
        <v>18</v>
      </c>
      <c r="J95" s="86"/>
      <c r="K95" s="86"/>
      <c r="L95" s="86">
        <v>18</v>
      </c>
      <c r="M95" s="89">
        <v>12</v>
      </c>
      <c r="N95" s="344"/>
      <c r="O95" s="350"/>
      <c r="P95" s="328">
        <v>2</v>
      </c>
      <c r="Q95" s="336"/>
      <c r="R95" s="30"/>
      <c r="S95" s="328"/>
      <c r="T95" s="45">
        <v>1</v>
      </c>
    </row>
    <row r="96" spans="1:19" s="45" customFormat="1" ht="15.75" hidden="1">
      <c r="A96" s="163" t="s">
        <v>157</v>
      </c>
      <c r="B96" s="280" t="s">
        <v>51</v>
      </c>
      <c r="C96" s="402"/>
      <c r="D96" s="46"/>
      <c r="E96" s="46"/>
      <c r="F96" s="403"/>
      <c r="G96" s="367">
        <v>2</v>
      </c>
      <c r="H96" s="269">
        <f t="shared" si="5"/>
        <v>60</v>
      </c>
      <c r="I96" s="86"/>
      <c r="J96" s="86"/>
      <c r="K96" s="86"/>
      <c r="L96" s="86"/>
      <c r="M96" s="89"/>
      <c r="N96" s="344"/>
      <c r="O96" s="30"/>
      <c r="P96" s="328"/>
      <c r="Q96" s="336"/>
      <c r="R96" s="30"/>
      <c r="S96" s="328"/>
    </row>
    <row r="97" spans="1:19" s="1323" customFormat="1" ht="15.75" hidden="1">
      <c r="A97" s="1313"/>
      <c r="B97" s="1314" t="s">
        <v>36</v>
      </c>
      <c r="C97" s="1315"/>
      <c r="D97" s="1316"/>
      <c r="E97" s="1316"/>
      <c r="F97" s="1317"/>
      <c r="G97" s="1292"/>
      <c r="H97" s="1296">
        <f t="shared" si="5"/>
        <v>0</v>
      </c>
      <c r="I97" s="153"/>
      <c r="J97" s="153"/>
      <c r="K97" s="153"/>
      <c r="L97" s="153"/>
      <c r="M97" s="1318"/>
      <c r="N97" s="1319"/>
      <c r="O97" s="1320"/>
      <c r="P97" s="1321"/>
      <c r="Q97" s="1322"/>
      <c r="R97" s="1320"/>
      <c r="S97" s="1321"/>
    </row>
    <row r="98" spans="1:20" s="45" customFormat="1" ht="15.75" hidden="1">
      <c r="A98" s="163" t="s">
        <v>157</v>
      </c>
      <c r="B98" s="280" t="s">
        <v>465</v>
      </c>
      <c r="C98" s="402"/>
      <c r="D98" s="46">
        <v>4</v>
      </c>
      <c r="E98" s="46"/>
      <c r="F98" s="403"/>
      <c r="G98" s="1570">
        <v>3</v>
      </c>
      <c r="H98" s="269">
        <f t="shared" si="5"/>
        <v>90</v>
      </c>
      <c r="I98" s="86">
        <v>30</v>
      </c>
      <c r="J98" s="86">
        <v>15</v>
      </c>
      <c r="K98" s="86">
        <v>8</v>
      </c>
      <c r="L98" s="86">
        <v>7</v>
      </c>
      <c r="M98" s="89">
        <f>H98-I98</f>
        <v>60</v>
      </c>
      <c r="N98" s="344"/>
      <c r="O98" s="30"/>
      <c r="P98" s="328"/>
      <c r="Q98" s="336">
        <v>2</v>
      </c>
      <c r="R98" s="30"/>
      <c r="S98" s="328"/>
      <c r="T98" s="45">
        <v>2</v>
      </c>
    </row>
    <row r="99" spans="1:19" s="45" customFormat="1" ht="31.5" hidden="1">
      <c r="A99" s="390" t="s">
        <v>158</v>
      </c>
      <c r="B99" s="463" t="s">
        <v>159</v>
      </c>
      <c r="C99" s="464"/>
      <c r="D99" s="465"/>
      <c r="E99" s="465"/>
      <c r="F99" s="466"/>
      <c r="G99" s="783">
        <v>3</v>
      </c>
      <c r="H99" s="784">
        <f t="shared" si="5"/>
        <v>90</v>
      </c>
      <c r="I99" s="39"/>
      <c r="J99" s="39"/>
      <c r="K99" s="38"/>
      <c r="L99" s="38"/>
      <c r="M99" s="100"/>
      <c r="N99" s="343"/>
      <c r="O99" s="341"/>
      <c r="P99" s="342"/>
      <c r="Q99" s="343"/>
      <c r="R99" s="341"/>
      <c r="S99" s="342"/>
    </row>
    <row r="100" spans="1:19" s="45" customFormat="1" ht="32.25" hidden="1" thickBot="1">
      <c r="A100" s="779"/>
      <c r="B100" s="238" t="s">
        <v>349</v>
      </c>
      <c r="C100" s="407"/>
      <c r="D100" s="400"/>
      <c r="E100" s="400"/>
      <c r="F100" s="148"/>
      <c r="G100" s="1120">
        <v>3</v>
      </c>
      <c r="H100" s="784">
        <f t="shared" si="5"/>
        <v>90</v>
      </c>
      <c r="I100" s="27"/>
      <c r="J100" s="27"/>
      <c r="K100" s="28"/>
      <c r="L100" s="28"/>
      <c r="M100" s="23"/>
      <c r="N100" s="26"/>
      <c r="O100" s="26"/>
      <c r="P100" s="26"/>
      <c r="Q100" s="26"/>
      <c r="R100" s="26"/>
      <c r="S100" s="26"/>
    </row>
    <row r="101" spans="1:19" s="45" customFormat="1" ht="16.5" hidden="1" thickBot="1">
      <c r="A101" s="3004" t="s">
        <v>245</v>
      </c>
      <c r="B101" s="2948"/>
      <c r="C101" s="467"/>
      <c r="D101" s="468"/>
      <c r="E101" s="468"/>
      <c r="F101" s="468"/>
      <c r="G101" s="1000">
        <f>G102+G103</f>
        <v>48</v>
      </c>
      <c r="H101" s="469">
        <f>H102+H103</f>
        <v>1440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hidden="1" thickBot="1">
      <c r="A102" s="2990" t="s">
        <v>60</v>
      </c>
      <c r="B102" s="2941"/>
      <c r="C102" s="467"/>
      <c r="D102" s="468"/>
      <c r="E102" s="468"/>
      <c r="F102" s="468"/>
      <c r="G102" s="765">
        <f>G93+G85+G73+G76+G79+G82+G89+G97+G99</f>
        <v>11.5</v>
      </c>
      <c r="H102" s="765">
        <f>G102*30</f>
        <v>345</v>
      </c>
      <c r="I102" s="468"/>
      <c r="J102" s="468"/>
      <c r="K102" s="468"/>
      <c r="L102" s="468"/>
      <c r="M102" s="468"/>
      <c r="N102" s="468"/>
      <c r="O102" s="468"/>
      <c r="P102" s="468"/>
      <c r="Q102" s="468"/>
      <c r="R102" s="468"/>
      <c r="S102" s="470"/>
    </row>
    <row r="103" spans="1:19" s="45" customFormat="1" ht="16.5" hidden="1" thickBot="1">
      <c r="A103" s="2943" t="s">
        <v>246</v>
      </c>
      <c r="B103" s="2991"/>
      <c r="C103" s="471"/>
      <c r="D103" s="471"/>
      <c r="E103" s="471"/>
      <c r="F103" s="471"/>
      <c r="G103" s="472">
        <f>G86+G74+G77+G80+G83+G87+G90+G91+G94+G98+G95</f>
        <v>36.5</v>
      </c>
      <c r="H103" s="765">
        <f>G103*30</f>
        <v>1095</v>
      </c>
      <c r="I103" s="472">
        <f>I86+I74+I77+I80+I83+I87+I90+I91+I94+I98+I95</f>
        <v>489</v>
      </c>
      <c r="J103" s="472">
        <f>J86+J74+J77+J80+J83+J87+J90+J91+J94+J98</f>
        <v>267</v>
      </c>
      <c r="K103" s="472">
        <f>K86+K74+K77+K80+K83+K87+K90+K91+K94+K98</f>
        <v>74</v>
      </c>
      <c r="L103" s="472">
        <f>L86+L74+L77+L80+L83+L87+L90+L91+L94+L98+L95</f>
        <v>148</v>
      </c>
      <c r="M103" s="472">
        <f>M86+M74+M77+M80+M83+M87+M90+M91+M94+M98+M95</f>
        <v>606</v>
      </c>
      <c r="N103" s="769">
        <f aca="true" t="shared" si="6" ref="N103:S103">SUM(N72:N99)</f>
        <v>4</v>
      </c>
      <c r="O103" s="769">
        <f t="shared" si="6"/>
        <v>17</v>
      </c>
      <c r="P103" s="769">
        <f t="shared" si="6"/>
        <v>14</v>
      </c>
      <c r="Q103" s="769">
        <f t="shared" si="6"/>
        <v>10</v>
      </c>
      <c r="R103" s="769">
        <f t="shared" si="6"/>
        <v>0</v>
      </c>
      <c r="S103" s="769">
        <f t="shared" si="6"/>
        <v>0</v>
      </c>
    </row>
    <row r="104" spans="1:19" s="45" customFormat="1" ht="16.5" hidden="1" thickBot="1">
      <c r="A104" s="443"/>
      <c r="B104" s="444"/>
      <c r="C104" s="445"/>
      <c r="D104" s="445"/>
      <c r="E104" s="446"/>
      <c r="F104" s="446"/>
      <c r="G104" s="447"/>
      <c r="H104" s="448"/>
      <c r="I104" s="448"/>
      <c r="J104" s="448"/>
      <c r="K104" s="448"/>
      <c r="L104" s="448"/>
      <c r="M104" s="448"/>
      <c r="N104" s="448"/>
      <c r="O104" s="448"/>
      <c r="P104" s="448"/>
      <c r="Q104" s="449"/>
      <c r="R104" s="449"/>
      <c r="S104" s="450"/>
    </row>
    <row r="105" spans="1:19" s="45" customFormat="1" ht="16.5" thickBot="1">
      <c r="A105" s="2992" t="s">
        <v>344</v>
      </c>
      <c r="B105" s="2993"/>
      <c r="C105" s="2993"/>
      <c r="D105" s="2993"/>
      <c r="E105" s="2993"/>
      <c r="F105" s="2993"/>
      <c r="G105" s="2993"/>
      <c r="H105" s="2993"/>
      <c r="I105" s="2993"/>
      <c r="J105" s="2993"/>
      <c r="K105" s="2993"/>
      <c r="L105" s="2993"/>
      <c r="M105" s="2993"/>
      <c r="N105" s="2993"/>
      <c r="O105" s="2993"/>
      <c r="P105" s="2993"/>
      <c r="Q105" s="2993"/>
      <c r="R105" s="2993"/>
      <c r="S105" s="2994"/>
    </row>
    <row r="106" spans="1:19" s="1396" customFormat="1" ht="31.5">
      <c r="A106" s="1485" t="s">
        <v>350</v>
      </c>
      <c r="B106" s="1486" t="s">
        <v>248</v>
      </c>
      <c r="C106" s="1487"/>
      <c r="D106" s="1488"/>
      <c r="E106" s="1489"/>
      <c r="F106" s="1490"/>
      <c r="G106" s="1572">
        <f>SUM(G107:G109)</f>
        <v>9</v>
      </c>
      <c r="H106" s="1491">
        <f aca="true" t="shared" si="7" ref="H106:H120">G106*30</f>
        <v>270</v>
      </c>
      <c r="I106" s="1488"/>
      <c r="J106" s="1489"/>
      <c r="K106" s="1489"/>
      <c r="L106" s="1489"/>
      <c r="M106" s="1492"/>
      <c r="N106" s="1493"/>
      <c r="O106" s="1488"/>
      <c r="P106" s="1492"/>
      <c r="Q106" s="1493"/>
      <c r="R106" s="1488"/>
      <c r="S106" s="1492"/>
    </row>
    <row r="107" spans="1:19" s="1396" customFormat="1" ht="15.75">
      <c r="A107" s="1494"/>
      <c r="B107" s="1389" t="s">
        <v>36</v>
      </c>
      <c r="C107" s="1390"/>
      <c r="D107" s="1391"/>
      <c r="E107" s="893"/>
      <c r="F107" s="1392"/>
      <c r="G107" s="1571">
        <v>2.5</v>
      </c>
      <c r="H107" s="1404">
        <f t="shared" si="7"/>
        <v>75</v>
      </c>
      <c r="I107" s="1391"/>
      <c r="J107" s="893"/>
      <c r="K107" s="893"/>
      <c r="L107" s="893"/>
      <c r="M107" s="1394"/>
      <c r="N107" s="1395"/>
      <c r="O107" s="1391"/>
      <c r="P107" s="1394"/>
      <c r="Q107" s="1395"/>
      <c r="R107" s="1391"/>
      <c r="S107" s="1394"/>
    </row>
    <row r="108" spans="1:22" s="1396" customFormat="1" ht="15.75">
      <c r="A108" s="1494" t="s">
        <v>351</v>
      </c>
      <c r="B108" s="897" t="s">
        <v>37</v>
      </c>
      <c r="C108" s="1400">
        <v>3</v>
      </c>
      <c r="D108" s="1391"/>
      <c r="E108" s="893"/>
      <c r="F108" s="1392"/>
      <c r="G108" s="1573">
        <v>5</v>
      </c>
      <c r="H108" s="1398">
        <f t="shared" si="7"/>
        <v>150</v>
      </c>
      <c r="I108" s="893">
        <f>SUM(J108:L108)</f>
        <v>54</v>
      </c>
      <c r="J108" s="893">
        <v>36</v>
      </c>
      <c r="K108" s="893">
        <v>9</v>
      </c>
      <c r="L108" s="893">
        <v>9</v>
      </c>
      <c r="M108" s="1401">
        <f>H108-I108</f>
        <v>96</v>
      </c>
      <c r="N108" s="1395"/>
      <c r="O108" s="1391"/>
      <c r="P108" s="1394">
        <v>6</v>
      </c>
      <c r="Q108" s="1395"/>
      <c r="R108" s="1391"/>
      <c r="S108" s="1394"/>
      <c r="T108" s="1396">
        <v>1</v>
      </c>
      <c r="U108" s="25" t="s">
        <v>198</v>
      </c>
      <c r="V108" s="1621">
        <f>SUMIF(T$106:T$120,1,G$106:G$120)</f>
        <v>18</v>
      </c>
    </row>
    <row r="109" spans="1:22" s="1396" customFormat="1" ht="15.75">
      <c r="A109" s="1494" t="s">
        <v>434</v>
      </c>
      <c r="B109" s="1495" t="s">
        <v>249</v>
      </c>
      <c r="C109" s="1496"/>
      <c r="D109" s="1391"/>
      <c r="E109" s="1391">
        <v>4</v>
      </c>
      <c r="F109" s="1402"/>
      <c r="G109" s="1573">
        <v>1.5</v>
      </c>
      <c r="H109" s="1398">
        <f t="shared" si="7"/>
        <v>45</v>
      </c>
      <c r="I109" s="893">
        <f>SUM(J109:L109)</f>
        <v>15</v>
      </c>
      <c r="J109" s="893"/>
      <c r="K109" s="893"/>
      <c r="L109" s="893">
        <v>15</v>
      </c>
      <c r="M109" s="1401">
        <f>H109-I109</f>
        <v>30</v>
      </c>
      <c r="N109" s="1395"/>
      <c r="O109" s="1391"/>
      <c r="P109" s="1394"/>
      <c r="Q109" s="1395">
        <v>1</v>
      </c>
      <c r="R109" s="1391"/>
      <c r="S109" s="1394"/>
      <c r="T109" s="1396">
        <v>2</v>
      </c>
      <c r="U109" s="25" t="s">
        <v>493</v>
      </c>
      <c r="V109" s="1621">
        <f>SUMIF(T$106:T$120,2,G$106:G$120)</f>
        <v>4.5</v>
      </c>
    </row>
    <row r="110" spans="3:19" s="1396" customFormat="1" ht="18" customHeight="1" hidden="1">
      <c r="C110" s="1479"/>
      <c r="D110" s="1411"/>
      <c r="E110" s="1416"/>
      <c r="F110" s="1480"/>
      <c r="G110" s="1571"/>
      <c r="H110" s="1497"/>
      <c r="I110" s="1411"/>
      <c r="J110" s="1416"/>
      <c r="K110" s="1416"/>
      <c r="L110" s="1416"/>
      <c r="M110" s="1481"/>
      <c r="N110" s="1482"/>
      <c r="O110" s="1411"/>
      <c r="P110" s="1394"/>
      <c r="Q110" s="1395"/>
      <c r="R110" s="1391"/>
      <c r="S110" s="1394"/>
    </row>
    <row r="111" spans="1:19" s="1396" customFormat="1" ht="18" customHeight="1" hidden="1">
      <c r="A111" s="1408"/>
      <c r="B111" s="1478"/>
      <c r="C111" s="1479"/>
      <c r="D111" s="1411"/>
      <c r="E111" s="1416"/>
      <c r="F111" s="1480"/>
      <c r="G111" s="1324"/>
      <c r="H111" s="1393"/>
      <c r="I111" s="1411"/>
      <c r="J111" s="1416"/>
      <c r="K111" s="1416"/>
      <c r="L111" s="1416"/>
      <c r="M111" s="1481"/>
      <c r="N111" s="1482"/>
      <c r="O111" s="1411"/>
      <c r="P111" s="1394"/>
      <c r="Q111" s="1395"/>
      <c r="R111" s="1391"/>
      <c r="S111" s="1394"/>
    </row>
    <row r="112" spans="1:22" s="1396" customFormat="1" ht="15.75">
      <c r="A112" s="1408" t="s">
        <v>352</v>
      </c>
      <c r="B112" s="1478" t="s">
        <v>250</v>
      </c>
      <c r="C112" s="1479"/>
      <c r="D112" s="1411"/>
      <c r="E112" s="1416"/>
      <c r="F112" s="1480"/>
      <c r="G112" s="1325">
        <v>8</v>
      </c>
      <c r="H112" s="1483">
        <f t="shared" si="7"/>
        <v>240</v>
      </c>
      <c r="I112" s="1416">
        <f>SUM(J112:L112)</f>
        <v>117</v>
      </c>
      <c r="J112" s="1416">
        <f>SUM(J113:J115)</f>
        <v>75</v>
      </c>
      <c r="K112" s="1416">
        <f>SUM(K113:K115)</f>
        <v>42</v>
      </c>
      <c r="L112" s="1416"/>
      <c r="M112" s="1417">
        <f>H112-I112</f>
        <v>123</v>
      </c>
      <c r="N112" s="1482"/>
      <c r="O112" s="1411"/>
      <c r="P112" s="1394"/>
      <c r="Q112" s="1395"/>
      <c r="R112" s="1391"/>
      <c r="S112" s="1394"/>
      <c r="V112" s="1435">
        <f>SUM(V108:V111)</f>
        <v>22.5</v>
      </c>
    </row>
    <row r="113" spans="1:20" s="1396" customFormat="1" ht="15.75">
      <c r="A113" s="1408" t="s">
        <v>353</v>
      </c>
      <c r="B113" s="1484" t="s">
        <v>251</v>
      </c>
      <c r="C113" s="1482">
        <v>2</v>
      </c>
      <c r="D113" s="1411"/>
      <c r="E113" s="1416"/>
      <c r="F113" s="1480"/>
      <c r="G113" s="1325">
        <v>3</v>
      </c>
      <c r="H113" s="1483">
        <f t="shared" si="7"/>
        <v>90</v>
      </c>
      <c r="I113" s="1416">
        <f>SUM(J113:L113)</f>
        <v>45</v>
      </c>
      <c r="J113" s="1416">
        <v>27</v>
      </c>
      <c r="K113" s="1416">
        <v>18</v>
      </c>
      <c r="L113" s="1416"/>
      <c r="M113" s="1417">
        <f>H113-I113</f>
        <v>45</v>
      </c>
      <c r="N113" s="1482"/>
      <c r="O113" s="1411">
        <v>5</v>
      </c>
      <c r="P113" s="1394"/>
      <c r="Q113" s="1395"/>
      <c r="R113" s="1391"/>
      <c r="S113" s="1394"/>
      <c r="T113" s="1396">
        <v>1</v>
      </c>
    </row>
    <row r="114" spans="1:20" s="1396" customFormat="1" ht="15.75">
      <c r="A114" s="1408" t="s">
        <v>354</v>
      </c>
      <c r="B114" s="1484" t="s">
        <v>252</v>
      </c>
      <c r="C114" s="1479"/>
      <c r="D114" s="1411">
        <v>3</v>
      </c>
      <c r="E114" s="1416"/>
      <c r="F114" s="1480"/>
      <c r="G114" s="1325">
        <v>2</v>
      </c>
      <c r="H114" s="1483">
        <f t="shared" si="7"/>
        <v>60</v>
      </c>
      <c r="I114" s="1416">
        <f>SUM(J114:L114)</f>
        <v>27</v>
      </c>
      <c r="J114" s="1416">
        <v>18</v>
      </c>
      <c r="K114" s="1416">
        <v>9</v>
      </c>
      <c r="L114" s="1416"/>
      <c r="M114" s="1417">
        <f>H114-I114</f>
        <v>33</v>
      </c>
      <c r="N114" s="1482"/>
      <c r="O114" s="1411"/>
      <c r="P114" s="1394">
        <v>3</v>
      </c>
      <c r="Q114" s="1395"/>
      <c r="R114" s="1391"/>
      <c r="S114" s="1394"/>
      <c r="T114" s="1396">
        <v>1</v>
      </c>
    </row>
    <row r="115" spans="1:20" s="1396" customFormat="1" ht="15.75">
      <c r="A115" s="1408" t="s">
        <v>435</v>
      </c>
      <c r="B115" s="1484" t="s">
        <v>253</v>
      </c>
      <c r="C115" s="1482">
        <v>4</v>
      </c>
      <c r="D115" s="1411"/>
      <c r="E115" s="1416"/>
      <c r="F115" s="1480"/>
      <c r="G115" s="1325">
        <v>3</v>
      </c>
      <c r="H115" s="1483">
        <f t="shared" si="7"/>
        <v>90</v>
      </c>
      <c r="I115" s="1416">
        <f>SUM(J115:L115)</f>
        <v>45</v>
      </c>
      <c r="J115" s="1416">
        <v>30</v>
      </c>
      <c r="K115" s="1416">
        <v>15</v>
      </c>
      <c r="L115" s="1416"/>
      <c r="M115" s="1417">
        <f>H115-I115</f>
        <v>45</v>
      </c>
      <c r="N115" s="1482"/>
      <c r="O115" s="1411"/>
      <c r="P115" s="1394"/>
      <c r="Q115" s="1395">
        <v>3</v>
      </c>
      <c r="R115" s="1391"/>
      <c r="S115" s="1394"/>
      <c r="T115" s="1396">
        <v>2</v>
      </c>
    </row>
    <row r="116" spans="1:19" s="1396" customFormat="1" ht="31.5">
      <c r="A116" s="1498" t="s">
        <v>355</v>
      </c>
      <c r="B116" s="1499" t="s">
        <v>266</v>
      </c>
      <c r="C116" s="1500"/>
      <c r="D116" s="1501"/>
      <c r="E116" s="1501"/>
      <c r="F116" s="1502"/>
      <c r="G116" s="1340">
        <v>2.5</v>
      </c>
      <c r="H116" s="1404">
        <f t="shared" si="7"/>
        <v>75</v>
      </c>
      <c r="I116" s="1503"/>
      <c r="J116" s="1503"/>
      <c r="K116" s="1503"/>
      <c r="L116" s="1503"/>
      <c r="M116" s="1392"/>
      <c r="N116" s="1504"/>
      <c r="O116" s="1505"/>
      <c r="P116" s="1506"/>
      <c r="Q116" s="1504"/>
      <c r="R116" s="1505"/>
      <c r="S116" s="1506"/>
    </row>
    <row r="117" spans="1:19" s="1396" customFormat="1" ht="15.75">
      <c r="A117" s="1507" t="s">
        <v>356</v>
      </c>
      <c r="B117" s="1508" t="s">
        <v>41</v>
      </c>
      <c r="C117" s="1509"/>
      <c r="D117" s="1510"/>
      <c r="E117" s="1511"/>
      <c r="F117" s="1512"/>
      <c r="G117" s="1324">
        <f>SUM(G118:G119)</f>
        <v>5</v>
      </c>
      <c r="H117" s="1404">
        <f t="shared" si="7"/>
        <v>150</v>
      </c>
      <c r="I117" s="1273"/>
      <c r="J117" s="1273"/>
      <c r="K117" s="1273"/>
      <c r="L117" s="1273"/>
      <c r="M117" s="1513"/>
      <c r="N117" s="1514"/>
      <c r="O117" s="1515"/>
      <c r="P117" s="1516"/>
      <c r="Q117" s="1514"/>
      <c r="R117" s="1515"/>
      <c r="S117" s="1516"/>
    </row>
    <row r="118" spans="1:19" s="1396" customFormat="1" ht="15.75">
      <c r="A118" s="1507"/>
      <c r="B118" s="1517" t="s">
        <v>36</v>
      </c>
      <c r="C118" s="1509"/>
      <c r="D118" s="1510"/>
      <c r="E118" s="1511"/>
      <c r="F118" s="1512"/>
      <c r="G118" s="1324">
        <v>1</v>
      </c>
      <c r="H118" s="1404">
        <f t="shared" si="7"/>
        <v>30</v>
      </c>
      <c r="I118" s="1273"/>
      <c r="J118" s="1273"/>
      <c r="K118" s="1273"/>
      <c r="L118" s="1273"/>
      <c r="M118" s="1513"/>
      <c r="N118" s="1514"/>
      <c r="O118" s="1515"/>
      <c r="P118" s="1516"/>
      <c r="Q118" s="1514"/>
      <c r="R118" s="1515"/>
      <c r="S118" s="1516"/>
    </row>
    <row r="119" spans="1:20" s="1396" customFormat="1" ht="15.75">
      <c r="A119" s="1518" t="s">
        <v>357</v>
      </c>
      <c r="B119" s="1519" t="s">
        <v>37</v>
      </c>
      <c r="C119" s="1520" t="s">
        <v>258</v>
      </c>
      <c r="D119" s="1510"/>
      <c r="E119" s="1511"/>
      <c r="F119" s="1512"/>
      <c r="G119" s="1325">
        <v>4</v>
      </c>
      <c r="H119" s="1398">
        <f t="shared" si="7"/>
        <v>120</v>
      </c>
      <c r="I119" s="893">
        <f>SUM(J119:L119)</f>
        <v>63</v>
      </c>
      <c r="J119" s="1407">
        <v>36</v>
      </c>
      <c r="K119" s="1407"/>
      <c r="L119" s="1407">
        <v>27</v>
      </c>
      <c r="M119" s="1521">
        <f>H119-I119</f>
        <v>57</v>
      </c>
      <c r="N119" s="1522"/>
      <c r="O119" s="1523">
        <v>7</v>
      </c>
      <c r="P119" s="1516"/>
      <c r="Q119" s="1514"/>
      <c r="R119" s="1515"/>
      <c r="S119" s="1516"/>
      <c r="T119" s="1396">
        <v>1</v>
      </c>
    </row>
    <row r="120" spans="1:20" s="1396" customFormat="1" ht="16.5" thickBot="1">
      <c r="A120" s="1524" t="s">
        <v>358</v>
      </c>
      <c r="B120" s="1525" t="s">
        <v>261</v>
      </c>
      <c r="C120" s="1526"/>
      <c r="D120" s="1527">
        <v>1</v>
      </c>
      <c r="E120" s="1267"/>
      <c r="F120" s="1528"/>
      <c r="G120" s="1529">
        <v>4</v>
      </c>
      <c r="H120" s="1530">
        <f t="shared" si="7"/>
        <v>120</v>
      </c>
      <c r="I120" s="1531">
        <f>SUM(J120:L120)</f>
        <v>45</v>
      </c>
      <c r="J120" s="1531">
        <v>30</v>
      </c>
      <c r="K120" s="1531">
        <v>8</v>
      </c>
      <c r="L120" s="1531">
        <v>7</v>
      </c>
      <c r="M120" s="1532">
        <f>H120-I120</f>
        <v>75</v>
      </c>
      <c r="N120" s="1533">
        <v>3</v>
      </c>
      <c r="O120" s="1527"/>
      <c r="P120" s="1534"/>
      <c r="Q120" s="1535"/>
      <c r="R120" s="1527"/>
      <c r="S120" s="1534"/>
      <c r="T120" s="1396">
        <v>1</v>
      </c>
    </row>
    <row r="121" spans="1:20" s="45" customFormat="1" ht="16.5" thickBot="1">
      <c r="A121" s="2756" t="s">
        <v>28</v>
      </c>
      <c r="B121" s="2743"/>
      <c r="C121" s="513"/>
      <c r="D121" s="514"/>
      <c r="E121" s="514"/>
      <c r="F121" s="515"/>
      <c r="G121" s="516">
        <f>G106+G112+G116+G117+G120</f>
        <v>28.5</v>
      </c>
      <c r="H121" s="529">
        <f>G121*30</f>
        <v>855</v>
      </c>
      <c r="I121" s="516"/>
      <c r="J121" s="516"/>
      <c r="K121" s="516"/>
      <c r="L121" s="516"/>
      <c r="M121" s="517"/>
      <c r="N121" s="516"/>
      <c r="O121" s="518"/>
      <c r="P121" s="519"/>
      <c r="Q121" s="519"/>
      <c r="R121" s="518"/>
      <c r="S121" s="519"/>
      <c r="T121" s="1383">
        <f>G106+G112+G116+G117+G120</f>
        <v>28.5</v>
      </c>
    </row>
    <row r="122" spans="1:20" s="45" customFormat="1" ht="21" customHeight="1" thickBot="1">
      <c r="A122" s="2742" t="s">
        <v>60</v>
      </c>
      <c r="B122" s="2764"/>
      <c r="C122" s="513"/>
      <c r="D122" s="514"/>
      <c r="E122" s="514"/>
      <c r="F122" s="515"/>
      <c r="G122" s="520">
        <f>G107+G111+G116+G118</f>
        <v>6</v>
      </c>
      <c r="H122" s="879">
        <f>G122*30</f>
        <v>180</v>
      </c>
      <c r="I122" s="521"/>
      <c r="J122" s="522"/>
      <c r="K122" s="522"/>
      <c r="L122" s="522"/>
      <c r="M122" s="523"/>
      <c r="N122" s="524"/>
      <c r="O122" s="525"/>
      <c r="P122" s="526"/>
      <c r="Q122" s="527"/>
      <c r="R122" s="525"/>
      <c r="S122" s="526"/>
      <c r="T122" s="1383">
        <f>G107+G116+G118</f>
        <v>6</v>
      </c>
    </row>
    <row r="123" spans="1:20" s="45" customFormat="1" ht="16.5" thickBot="1">
      <c r="A123" s="2765" t="s">
        <v>265</v>
      </c>
      <c r="B123" s="2766"/>
      <c r="C123" s="513"/>
      <c r="D123" s="514"/>
      <c r="E123" s="514"/>
      <c r="F123" s="515"/>
      <c r="G123" s="880">
        <f>G108+G109+G112+G119+G120</f>
        <v>22.5</v>
      </c>
      <c r="H123" s="529">
        <f>G123*30</f>
        <v>675</v>
      </c>
      <c r="I123" s="772">
        <f>I108+I109+I112+I119+I120</f>
        <v>294</v>
      </c>
      <c r="J123" s="772">
        <f>J108+J109+J112+J119+J120</f>
        <v>177</v>
      </c>
      <c r="K123" s="772">
        <f>K108+K109+K112+K119+K120</f>
        <v>59</v>
      </c>
      <c r="L123" s="772">
        <f>L108+L109+L112+L119+L120</f>
        <v>58</v>
      </c>
      <c r="M123" s="772">
        <f>M108+M109+M112+M119+M120</f>
        <v>381</v>
      </c>
      <c r="N123" s="529">
        <f aca="true" t="shared" si="8" ref="N123:S123">SUM(N106:N120)</f>
        <v>3</v>
      </c>
      <c r="O123" s="529">
        <f t="shared" si="8"/>
        <v>12</v>
      </c>
      <c r="P123" s="529">
        <f t="shared" si="8"/>
        <v>9</v>
      </c>
      <c r="Q123" s="529">
        <f t="shared" si="8"/>
        <v>4</v>
      </c>
      <c r="R123" s="529">
        <f t="shared" si="8"/>
        <v>0</v>
      </c>
      <c r="S123" s="529">
        <f t="shared" si="8"/>
        <v>0</v>
      </c>
      <c r="T123" s="1383">
        <f>G108+G109+G113+G114+G115+G119+G120</f>
        <v>22.5</v>
      </c>
    </row>
    <row r="124" spans="1:19" s="45" customFormat="1" ht="19.5" customHeight="1" hidden="1" thickBot="1">
      <c r="A124" s="2985" t="s">
        <v>176</v>
      </c>
      <c r="B124" s="2986"/>
      <c r="C124" s="2986"/>
      <c r="D124" s="2986"/>
      <c r="E124" s="2986"/>
      <c r="F124" s="2986"/>
      <c r="G124" s="2986"/>
      <c r="H124" s="2986"/>
      <c r="I124" s="2986"/>
      <c r="J124" s="2986"/>
      <c r="K124" s="2986"/>
      <c r="L124" s="2986"/>
      <c r="M124" s="2986"/>
      <c r="N124" s="2986"/>
      <c r="O124" s="2986"/>
      <c r="P124" s="2986"/>
      <c r="Q124" s="2986"/>
      <c r="R124" s="2986"/>
      <c r="S124" s="2987"/>
    </row>
    <row r="125" spans="1:19" s="45" customFormat="1" ht="19.5" customHeight="1" hidden="1" thickBot="1">
      <c r="A125" s="2979" t="s">
        <v>307</v>
      </c>
      <c r="B125" s="2988"/>
      <c r="C125" s="2988"/>
      <c r="D125" s="2988"/>
      <c r="E125" s="2988"/>
      <c r="F125" s="2988"/>
      <c r="G125" s="2988"/>
      <c r="H125" s="2988"/>
      <c r="I125" s="2988"/>
      <c r="J125" s="2988"/>
      <c r="K125" s="2988"/>
      <c r="L125" s="2988"/>
      <c r="M125" s="2988"/>
      <c r="N125" s="2988"/>
      <c r="O125" s="2988"/>
      <c r="P125" s="2988"/>
      <c r="Q125" s="2988"/>
      <c r="R125" s="2988"/>
      <c r="S125" s="2989"/>
    </row>
    <row r="126" spans="1:19" s="45" customFormat="1" ht="19.5" customHeight="1" hidden="1" thickBot="1">
      <c r="A126" s="2976" t="s">
        <v>308</v>
      </c>
      <c r="B126" s="2977"/>
      <c r="C126" s="2977"/>
      <c r="D126" s="2977"/>
      <c r="E126" s="2977"/>
      <c r="F126" s="2977"/>
      <c r="G126" s="2977"/>
      <c r="H126" s="2977"/>
      <c r="I126" s="2977"/>
      <c r="J126" s="2977"/>
      <c r="K126" s="2977"/>
      <c r="L126" s="2977"/>
      <c r="M126" s="2977"/>
      <c r="N126" s="2977"/>
      <c r="O126" s="2977"/>
      <c r="P126" s="2977"/>
      <c r="Q126" s="2977"/>
      <c r="R126" s="2977"/>
      <c r="S126" s="2978"/>
    </row>
    <row r="127" spans="1:19" s="45" customFormat="1" ht="38.25" customHeight="1" hidden="1">
      <c r="A127" s="811" t="s">
        <v>177</v>
      </c>
      <c r="B127" s="845" t="s">
        <v>34</v>
      </c>
      <c r="C127" s="812"/>
      <c r="D127" s="813"/>
      <c r="E127" s="813"/>
      <c r="F127" s="817"/>
      <c r="G127" s="1574">
        <v>3</v>
      </c>
      <c r="H127" s="816">
        <f aca="true" t="shared" si="9" ref="H127:H132">G127*30</f>
        <v>90</v>
      </c>
      <c r="I127" s="813"/>
      <c r="J127" s="813"/>
      <c r="K127" s="813"/>
      <c r="L127" s="813"/>
      <c r="M127" s="817"/>
      <c r="N127" s="812"/>
      <c r="O127" s="813"/>
      <c r="P127" s="814"/>
      <c r="Q127" s="824"/>
      <c r="R127" s="813"/>
      <c r="S127" s="814"/>
    </row>
    <row r="128" spans="1:19" s="45" customFormat="1" ht="19.5" customHeight="1" hidden="1">
      <c r="A128" s="171"/>
      <c r="B128" s="65" t="s">
        <v>36</v>
      </c>
      <c r="C128" s="92"/>
      <c r="D128" s="24"/>
      <c r="E128" s="24"/>
      <c r="F128" s="99"/>
      <c r="G128" s="1575">
        <v>1</v>
      </c>
      <c r="H128" s="47">
        <f t="shared" si="9"/>
        <v>30</v>
      </c>
      <c r="I128" s="24"/>
      <c r="J128" s="24"/>
      <c r="K128" s="24"/>
      <c r="L128" s="24"/>
      <c r="M128" s="99"/>
      <c r="N128" s="92"/>
      <c r="O128" s="24"/>
      <c r="P128" s="67"/>
      <c r="Q128" s="825"/>
      <c r="R128" s="24"/>
      <c r="S128" s="67"/>
    </row>
    <row r="129" spans="1:22" s="45" customFormat="1" ht="19.5" customHeight="1" hidden="1">
      <c r="A129" s="171" t="s">
        <v>178</v>
      </c>
      <c r="B129" s="95" t="s">
        <v>37</v>
      </c>
      <c r="C129" s="87"/>
      <c r="D129" s="86">
        <v>6</v>
      </c>
      <c r="E129" s="86"/>
      <c r="F129" s="99"/>
      <c r="G129" s="1576">
        <v>2</v>
      </c>
      <c r="H129" s="47">
        <f t="shared" si="9"/>
        <v>60</v>
      </c>
      <c r="I129" s="86">
        <f>J129+L129+K129</f>
        <v>24</v>
      </c>
      <c r="J129" s="86">
        <v>16</v>
      </c>
      <c r="K129" s="86"/>
      <c r="L129" s="86">
        <v>8</v>
      </c>
      <c r="M129" s="89">
        <f>H129-I129</f>
        <v>36</v>
      </c>
      <c r="N129" s="87"/>
      <c r="O129" s="29"/>
      <c r="P129" s="704"/>
      <c r="Q129" s="54"/>
      <c r="R129" s="29"/>
      <c r="S129" s="704">
        <v>3</v>
      </c>
      <c r="T129" s="45">
        <v>2</v>
      </c>
      <c r="U129" s="25" t="s">
        <v>198</v>
      </c>
      <c r="V129" s="1621">
        <f>SUMIF(T$127:T$167,1,G$127:G$167)</f>
        <v>5.5</v>
      </c>
    </row>
    <row r="130" spans="1:22" s="45" customFormat="1" ht="19.5" customHeight="1" hidden="1">
      <c r="A130" s="171" t="s">
        <v>201</v>
      </c>
      <c r="B130" s="818" t="s">
        <v>309</v>
      </c>
      <c r="C130" s="807"/>
      <c r="D130" s="807"/>
      <c r="E130" s="807"/>
      <c r="F130" s="823"/>
      <c r="G130" s="1646">
        <v>7.5</v>
      </c>
      <c r="H130" s="47">
        <f t="shared" si="9"/>
        <v>225</v>
      </c>
      <c r="I130" s="807"/>
      <c r="J130" s="807"/>
      <c r="K130" s="807"/>
      <c r="L130" s="807"/>
      <c r="M130" s="823"/>
      <c r="N130" s="829"/>
      <c r="O130" s="807"/>
      <c r="P130" s="808"/>
      <c r="Q130" s="826"/>
      <c r="R130" s="807"/>
      <c r="S130" s="808"/>
      <c r="U130" s="25" t="s">
        <v>493</v>
      </c>
      <c r="V130" s="1621">
        <f>SUMIF(T$127:T$167,2,G$127:G$167)+12</f>
        <v>43</v>
      </c>
    </row>
    <row r="131" spans="1:22" s="45" customFormat="1" ht="19.5" customHeight="1" hidden="1">
      <c r="A131" s="171"/>
      <c r="B131" s="65" t="s">
        <v>36</v>
      </c>
      <c r="C131" s="826"/>
      <c r="D131" s="807"/>
      <c r="E131" s="807"/>
      <c r="F131" s="823"/>
      <c r="G131" s="1646">
        <v>2</v>
      </c>
      <c r="H131" s="47">
        <f t="shared" si="9"/>
        <v>60</v>
      </c>
      <c r="I131" s="807"/>
      <c r="J131" s="807"/>
      <c r="K131" s="807"/>
      <c r="L131" s="807"/>
      <c r="M131" s="823"/>
      <c r="N131" s="829"/>
      <c r="O131" s="807"/>
      <c r="P131" s="808"/>
      <c r="Q131" s="826"/>
      <c r="R131" s="807"/>
      <c r="S131" s="808"/>
      <c r="U131" s="25"/>
      <c r="V131" s="1621"/>
    </row>
    <row r="132" spans="1:22" s="45" customFormat="1" ht="38.25" customHeight="1" hidden="1">
      <c r="A132" s="171" t="s">
        <v>447</v>
      </c>
      <c r="B132" s="846" t="s">
        <v>339</v>
      </c>
      <c r="C132" s="87"/>
      <c r="D132" s="86">
        <v>4</v>
      </c>
      <c r="E132" s="86"/>
      <c r="F132" s="99"/>
      <c r="G132" s="1573">
        <v>4</v>
      </c>
      <c r="H132" s="47">
        <f t="shared" si="9"/>
        <v>120</v>
      </c>
      <c r="I132" s="86">
        <f>J132+L132+K132</f>
        <v>60</v>
      </c>
      <c r="J132" s="86">
        <v>30</v>
      </c>
      <c r="K132" s="86">
        <v>15</v>
      </c>
      <c r="L132" s="86">
        <v>15</v>
      </c>
      <c r="M132" s="89">
        <f>H132-I132</f>
        <v>60</v>
      </c>
      <c r="N132" s="87"/>
      <c r="O132" s="29"/>
      <c r="P132" s="704"/>
      <c r="Q132" s="54">
        <v>4</v>
      </c>
      <c r="R132" s="29"/>
      <c r="S132" s="704"/>
      <c r="T132" s="45">
        <v>2</v>
      </c>
      <c r="V132" s="1622">
        <f>SUM(V129:V130)</f>
        <v>48.5</v>
      </c>
    </row>
    <row r="133" spans="1:20" s="45" customFormat="1" ht="18" customHeight="1" hidden="1">
      <c r="A133" s="171" t="s">
        <v>321</v>
      </c>
      <c r="B133" s="847" t="s">
        <v>338</v>
      </c>
      <c r="C133" s="87"/>
      <c r="D133" s="86">
        <v>5</v>
      </c>
      <c r="E133" s="86"/>
      <c r="F133" s="99"/>
      <c r="G133" s="1278">
        <f>H133/30</f>
        <v>1.5</v>
      </c>
      <c r="H133" s="88">
        <v>45</v>
      </c>
      <c r="I133" s="86">
        <f>J133+L133+K133</f>
        <v>16</v>
      </c>
      <c r="J133" s="86">
        <v>16</v>
      </c>
      <c r="K133" s="86"/>
      <c r="L133" s="86"/>
      <c r="M133" s="89">
        <f>H133-I133</f>
        <v>29</v>
      </c>
      <c r="N133" s="829"/>
      <c r="O133" s="807"/>
      <c r="P133" s="808"/>
      <c r="Q133" s="826"/>
      <c r="R133" s="54">
        <v>2</v>
      </c>
      <c r="S133" s="810"/>
      <c r="T133" s="45">
        <v>2</v>
      </c>
    </row>
    <row r="134" spans="1:19" s="45" customFormat="1" ht="38.25" customHeight="1" hidden="1">
      <c r="A134" s="171" t="s">
        <v>448</v>
      </c>
      <c r="B134" s="146" t="s">
        <v>446</v>
      </c>
      <c r="C134" s="301"/>
      <c r="D134" s="91"/>
      <c r="E134" s="91"/>
      <c r="F134" s="168"/>
      <c r="G134" s="96">
        <f>H134/30</f>
        <v>3</v>
      </c>
      <c r="H134" s="301">
        <v>90</v>
      </c>
      <c r="I134" s="91"/>
      <c r="J134" s="91"/>
      <c r="K134" s="91"/>
      <c r="L134" s="91"/>
      <c r="M134" s="89"/>
      <c r="N134" s="300"/>
      <c r="O134" s="55"/>
      <c r="P134" s="821"/>
      <c r="Q134" s="68"/>
      <c r="R134" s="55"/>
      <c r="S134" s="821"/>
    </row>
    <row r="135" spans="1:19" s="45" customFormat="1" ht="21" customHeight="1" hidden="1">
      <c r="A135" s="843"/>
      <c r="B135" s="278" t="s">
        <v>36</v>
      </c>
      <c r="C135" s="408"/>
      <c r="D135" s="404"/>
      <c r="E135" s="404"/>
      <c r="F135" s="405"/>
      <c r="G135" s="1262">
        <v>1.5</v>
      </c>
      <c r="H135" s="269">
        <v>45</v>
      </c>
      <c r="I135" s="137"/>
      <c r="J135" s="137"/>
      <c r="K135" s="137"/>
      <c r="L135" s="137"/>
      <c r="M135" s="138"/>
      <c r="N135" s="352"/>
      <c r="O135" s="350"/>
      <c r="P135" s="327"/>
      <c r="Q135" s="351"/>
      <c r="R135" s="350"/>
      <c r="S135" s="327"/>
    </row>
    <row r="136" spans="1:20" s="45" customFormat="1" ht="21" customHeight="1" hidden="1">
      <c r="A136" s="843"/>
      <c r="B136" s="276" t="s">
        <v>37</v>
      </c>
      <c r="C136" s="408"/>
      <c r="D136" s="91">
        <v>2</v>
      </c>
      <c r="E136" s="91"/>
      <c r="F136" s="168"/>
      <c r="G136" s="96">
        <f>H136/30</f>
        <v>1.5</v>
      </c>
      <c r="H136" s="301">
        <v>45</v>
      </c>
      <c r="I136" s="91">
        <v>18</v>
      </c>
      <c r="J136" s="91">
        <v>14</v>
      </c>
      <c r="K136" s="91"/>
      <c r="L136" s="91">
        <v>4</v>
      </c>
      <c r="M136" s="89">
        <f>H136-I136</f>
        <v>27</v>
      </c>
      <c r="N136" s="300"/>
      <c r="O136" s="55">
        <v>2</v>
      </c>
      <c r="P136" s="327"/>
      <c r="Q136" s="351"/>
      <c r="R136" s="350"/>
      <c r="S136" s="327"/>
      <c r="T136" s="45">
        <v>1</v>
      </c>
    </row>
    <row r="137" spans="1:19" s="45" customFormat="1" ht="51.75" customHeight="1" hidden="1">
      <c r="A137" s="1126" t="s">
        <v>203</v>
      </c>
      <c r="B137" s="1127" t="s">
        <v>444</v>
      </c>
      <c r="C137" s="1128"/>
      <c r="D137" s="1123"/>
      <c r="E137" s="1123"/>
      <c r="F137" s="1129"/>
      <c r="G137" s="1130">
        <v>5</v>
      </c>
      <c r="H137" s="47">
        <f>G137*30</f>
        <v>150</v>
      </c>
      <c r="I137" s="857"/>
      <c r="J137" s="91"/>
      <c r="K137" s="91"/>
      <c r="L137" s="91"/>
      <c r="M137" s="302"/>
      <c r="N137" s="802"/>
      <c r="O137" s="803"/>
      <c r="P137" s="804"/>
      <c r="Q137" s="827"/>
      <c r="R137" s="803"/>
      <c r="S137" s="805"/>
    </row>
    <row r="138" spans="1:19" s="45" customFormat="1" ht="21" customHeight="1" hidden="1">
      <c r="A138" s="806"/>
      <c r="B138" s="835" t="s">
        <v>36</v>
      </c>
      <c r="C138" s="88"/>
      <c r="D138" s="86"/>
      <c r="E138" s="86"/>
      <c r="F138" s="99"/>
      <c r="G138" s="1343">
        <v>3</v>
      </c>
      <c r="H138" s="47">
        <f>G138*30</f>
        <v>90</v>
      </c>
      <c r="I138" s="86"/>
      <c r="J138" s="86"/>
      <c r="K138" s="86"/>
      <c r="L138" s="86"/>
      <c r="M138" s="89"/>
      <c r="N138" s="788"/>
      <c r="O138" s="97"/>
      <c r="P138" s="789"/>
      <c r="Q138" s="828"/>
      <c r="R138" s="97"/>
      <c r="S138" s="794"/>
    </row>
    <row r="139" spans="1:20" s="45" customFormat="1" ht="21" customHeight="1" hidden="1">
      <c r="A139" s="843" t="s">
        <v>208</v>
      </c>
      <c r="B139" s="833" t="s">
        <v>37</v>
      </c>
      <c r="C139" s="88"/>
      <c r="D139" s="86">
        <v>6</v>
      </c>
      <c r="E139" s="86"/>
      <c r="F139" s="99"/>
      <c r="G139" s="84">
        <f>H139/30</f>
        <v>2</v>
      </c>
      <c r="H139" s="88">
        <v>60</v>
      </c>
      <c r="I139" s="86">
        <f>J139+L139+K139</f>
        <v>24</v>
      </c>
      <c r="J139" s="86">
        <v>16</v>
      </c>
      <c r="K139" s="86">
        <v>8</v>
      </c>
      <c r="L139" s="86"/>
      <c r="M139" s="89">
        <f>H139-I139</f>
        <v>36</v>
      </c>
      <c r="N139" s="788"/>
      <c r="O139" s="97"/>
      <c r="P139" s="789"/>
      <c r="Q139" s="828"/>
      <c r="R139" s="97"/>
      <c r="S139" s="794">
        <v>3</v>
      </c>
      <c r="T139" s="45">
        <v>2</v>
      </c>
    </row>
    <row r="140" spans="1:19" s="1396" customFormat="1" ht="21" customHeight="1" hidden="1">
      <c r="A140" s="1469" t="s">
        <v>204</v>
      </c>
      <c r="B140" s="1470" t="s">
        <v>310</v>
      </c>
      <c r="C140" s="1471"/>
      <c r="D140" s="1472"/>
      <c r="E140" s="1472"/>
      <c r="F140" s="1473"/>
      <c r="G140" s="1474">
        <f>G141+G143+G149</f>
        <v>14</v>
      </c>
      <c r="H140" s="1475">
        <f>G140*30</f>
        <v>420</v>
      </c>
      <c r="I140" s="1472"/>
      <c r="J140" s="1472"/>
      <c r="K140" s="1472"/>
      <c r="L140" s="1472"/>
      <c r="M140" s="1473"/>
      <c r="N140" s="1476"/>
      <c r="O140" s="1472"/>
      <c r="P140" s="1477"/>
      <c r="Q140" s="1471"/>
      <c r="R140" s="1472"/>
      <c r="S140" s="1477"/>
    </row>
    <row r="141" spans="1:19" s="45" customFormat="1" ht="21" customHeight="1" hidden="1">
      <c r="A141" s="843" t="s">
        <v>209</v>
      </c>
      <c r="B141" s="848" t="s">
        <v>311</v>
      </c>
      <c r="C141" s="826"/>
      <c r="D141" s="807"/>
      <c r="E141" s="807"/>
      <c r="F141" s="823"/>
      <c r="G141" s="1575">
        <v>3</v>
      </c>
      <c r="H141" s="47">
        <f aca="true" t="shared" si="10" ref="H141:H148">G141*30</f>
        <v>90</v>
      </c>
      <c r="I141" s="807"/>
      <c r="J141" s="807"/>
      <c r="K141" s="807"/>
      <c r="L141" s="807"/>
      <c r="M141" s="823"/>
      <c r="N141" s="829"/>
      <c r="O141" s="807"/>
      <c r="P141" s="808"/>
      <c r="Q141" s="826"/>
      <c r="R141" s="807"/>
      <c r="S141" s="808"/>
    </row>
    <row r="142" spans="1:19" s="45" customFormat="1" ht="21" customHeight="1" hidden="1">
      <c r="A142" s="806"/>
      <c r="B142" s="785" t="s">
        <v>36</v>
      </c>
      <c r="C142" s="826"/>
      <c r="D142" s="807"/>
      <c r="E142" s="807"/>
      <c r="F142" s="823"/>
      <c r="G142" s="1578">
        <v>3</v>
      </c>
      <c r="H142" s="47">
        <f t="shared" si="10"/>
        <v>90</v>
      </c>
      <c r="I142" s="807"/>
      <c r="J142" s="807"/>
      <c r="K142" s="807"/>
      <c r="L142" s="807"/>
      <c r="M142" s="823"/>
      <c r="N142" s="829"/>
      <c r="O142" s="807"/>
      <c r="P142" s="808"/>
      <c r="Q142" s="826"/>
      <c r="R142" s="807"/>
      <c r="S142" s="808"/>
    </row>
    <row r="143" spans="1:19" s="45" customFormat="1" ht="38.25" customHeight="1" hidden="1">
      <c r="A143" s="843" t="s">
        <v>324</v>
      </c>
      <c r="B143" s="1641" t="s">
        <v>32</v>
      </c>
      <c r="C143" s="1471"/>
      <c r="D143" s="1472"/>
      <c r="E143" s="1472"/>
      <c r="F143" s="1473"/>
      <c r="G143" s="1324">
        <f>G145+G144+G146</f>
        <v>6</v>
      </c>
      <c r="H143" s="1475">
        <f t="shared" si="10"/>
        <v>180</v>
      </c>
      <c r="I143" s="1472"/>
      <c r="J143" s="1472"/>
      <c r="K143" s="1472"/>
      <c r="L143" s="1472"/>
      <c r="M143" s="1473"/>
      <c r="N143" s="829"/>
      <c r="O143" s="807"/>
      <c r="P143" s="808"/>
      <c r="Q143" s="826"/>
      <c r="R143" s="807"/>
      <c r="S143" s="808"/>
    </row>
    <row r="144" spans="1:19" s="45" customFormat="1" ht="19.5" customHeight="1" hidden="1">
      <c r="A144" s="843"/>
      <c r="B144" s="1642" t="s">
        <v>36</v>
      </c>
      <c r="C144" s="1471"/>
      <c r="D144" s="1472"/>
      <c r="E144" s="1472"/>
      <c r="F144" s="1473"/>
      <c r="G144" s="1379"/>
      <c r="H144" s="1475">
        <f t="shared" si="10"/>
        <v>0</v>
      </c>
      <c r="I144" s="1472"/>
      <c r="J144" s="1472"/>
      <c r="K144" s="1472"/>
      <c r="L144" s="1472"/>
      <c r="M144" s="1473"/>
      <c r="N144" s="829"/>
      <c r="O144" s="807"/>
      <c r="P144" s="808"/>
      <c r="Q144" s="826"/>
      <c r="R144" s="807"/>
      <c r="S144" s="808"/>
    </row>
    <row r="145" spans="1:20" s="45" customFormat="1" ht="36" customHeight="1" hidden="1">
      <c r="A145" s="843" t="s">
        <v>325</v>
      </c>
      <c r="B145" s="1641" t="s">
        <v>32</v>
      </c>
      <c r="C145" s="1390">
        <v>5</v>
      </c>
      <c r="D145" s="893"/>
      <c r="E145" s="893"/>
      <c r="F145" s="1643"/>
      <c r="G145" s="1325">
        <v>5</v>
      </c>
      <c r="H145" s="1475">
        <f t="shared" si="10"/>
        <v>150</v>
      </c>
      <c r="I145" s="893">
        <f>J145+L145+K145</f>
        <v>63</v>
      </c>
      <c r="J145" s="893">
        <v>36</v>
      </c>
      <c r="K145" s="893">
        <v>9</v>
      </c>
      <c r="L145" s="893">
        <v>18</v>
      </c>
      <c r="M145" s="1399">
        <f>H145-I145</f>
        <v>87</v>
      </c>
      <c r="N145" s="87"/>
      <c r="O145" s="29"/>
      <c r="P145" s="704"/>
      <c r="Q145" s="54"/>
      <c r="R145" s="29">
        <v>7</v>
      </c>
      <c r="S145" s="796"/>
      <c r="T145" s="45">
        <v>2</v>
      </c>
    </row>
    <row r="146" spans="1:19" s="45" customFormat="1" ht="39" customHeight="1" hidden="1">
      <c r="A146" s="806"/>
      <c r="B146" s="1641" t="s">
        <v>312</v>
      </c>
      <c r="C146" s="1471"/>
      <c r="D146" s="1472"/>
      <c r="E146" s="1472"/>
      <c r="F146" s="1473"/>
      <c r="G146" s="1324">
        <v>1</v>
      </c>
      <c r="H146" s="1475">
        <f t="shared" si="10"/>
        <v>30</v>
      </c>
      <c r="I146" s="1472"/>
      <c r="J146" s="1472"/>
      <c r="K146" s="1472"/>
      <c r="L146" s="1472"/>
      <c r="M146" s="1473"/>
      <c r="N146" s="829"/>
      <c r="O146" s="807"/>
      <c r="P146" s="808"/>
      <c r="Q146" s="826"/>
      <c r="R146" s="807"/>
      <c r="S146" s="808"/>
    </row>
    <row r="147" spans="1:19" s="45" customFormat="1" ht="21.75" customHeight="1" hidden="1">
      <c r="A147" s="806"/>
      <c r="B147" s="1642" t="s">
        <v>36</v>
      </c>
      <c r="C147" s="1471"/>
      <c r="D147" s="1472"/>
      <c r="E147" s="1472"/>
      <c r="F147" s="1473"/>
      <c r="G147" s="1277"/>
      <c r="H147" s="1475">
        <f t="shared" si="10"/>
        <v>0</v>
      </c>
      <c r="I147" s="1472"/>
      <c r="J147" s="1472"/>
      <c r="K147" s="1472"/>
      <c r="L147" s="1472"/>
      <c r="M147" s="1473"/>
      <c r="N147" s="829"/>
      <c r="O147" s="807"/>
      <c r="P147" s="808"/>
      <c r="Q147" s="826"/>
      <c r="R147" s="807"/>
      <c r="S147" s="808"/>
    </row>
    <row r="148" spans="1:20" s="45" customFormat="1" ht="37.5" customHeight="1" hidden="1">
      <c r="A148" s="843" t="s">
        <v>326</v>
      </c>
      <c r="B148" s="1641" t="s">
        <v>312</v>
      </c>
      <c r="C148" s="1390"/>
      <c r="D148" s="893"/>
      <c r="E148" s="893"/>
      <c r="F148" s="1644">
        <v>6</v>
      </c>
      <c r="G148" s="1278">
        <v>1</v>
      </c>
      <c r="H148" s="1645">
        <f t="shared" si="10"/>
        <v>30</v>
      </c>
      <c r="I148" s="893">
        <v>10</v>
      </c>
      <c r="J148" s="893"/>
      <c r="K148" s="893"/>
      <c r="L148" s="893">
        <v>10</v>
      </c>
      <c r="M148" s="1399">
        <f>H148-I148</f>
        <v>20</v>
      </c>
      <c r="N148" s="87"/>
      <c r="O148" s="29"/>
      <c r="P148" s="704"/>
      <c r="Q148" s="54"/>
      <c r="R148" s="29"/>
      <c r="S148" s="704">
        <v>1</v>
      </c>
      <c r="T148" s="45">
        <v>2</v>
      </c>
    </row>
    <row r="149" spans="1:19" s="45" customFormat="1" ht="34.5" customHeight="1" hidden="1">
      <c r="A149" s="843" t="s">
        <v>327</v>
      </c>
      <c r="B149" s="849" t="s">
        <v>313</v>
      </c>
      <c r="C149" s="88"/>
      <c r="D149" s="86"/>
      <c r="E149" s="86"/>
      <c r="F149" s="819"/>
      <c r="G149" s="84">
        <v>5</v>
      </c>
      <c r="H149" s="54">
        <f>G149*30</f>
        <v>150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19" s="45" customFormat="1" ht="19.5" customHeight="1" hidden="1">
      <c r="A150" s="843"/>
      <c r="B150" s="785" t="s">
        <v>36</v>
      </c>
      <c r="C150" s="88"/>
      <c r="D150" s="86"/>
      <c r="E150" s="86"/>
      <c r="F150" s="819"/>
      <c r="G150" s="85">
        <v>1</v>
      </c>
      <c r="H150" s="54">
        <f>G150*30</f>
        <v>30</v>
      </c>
      <c r="I150" s="86"/>
      <c r="J150" s="86"/>
      <c r="K150" s="86"/>
      <c r="L150" s="86"/>
      <c r="M150" s="89"/>
      <c r="N150" s="87"/>
      <c r="O150" s="29"/>
      <c r="P150" s="704"/>
      <c r="Q150" s="54"/>
      <c r="R150" s="29"/>
      <c r="S150" s="704"/>
    </row>
    <row r="151" spans="1:20" s="45" customFormat="1" ht="24.75" customHeight="1" hidden="1">
      <c r="A151" s="843" t="s">
        <v>328</v>
      </c>
      <c r="B151" s="833" t="s">
        <v>37</v>
      </c>
      <c r="C151" s="88">
        <v>6</v>
      </c>
      <c r="D151" s="29"/>
      <c r="E151" s="29"/>
      <c r="F151" s="832"/>
      <c r="G151" s="84">
        <v>4</v>
      </c>
      <c r="H151" s="88">
        <f>G151*30</f>
        <v>120</v>
      </c>
      <c r="I151" s="86">
        <f>J151+L151+K151</f>
        <v>48</v>
      </c>
      <c r="J151" s="844">
        <v>32</v>
      </c>
      <c r="K151" s="86"/>
      <c r="L151" s="86">
        <v>16</v>
      </c>
      <c r="M151" s="89">
        <f>H151-I151</f>
        <v>72</v>
      </c>
      <c r="N151" s="63"/>
      <c r="O151" s="29"/>
      <c r="P151" s="704"/>
      <c r="Q151" s="54"/>
      <c r="R151" s="29"/>
      <c r="S151" s="704">
        <v>6</v>
      </c>
      <c r="T151" s="45">
        <v>2</v>
      </c>
    </row>
    <row r="152" spans="1:19" s="45" customFormat="1" ht="21" customHeight="1" hidden="1">
      <c r="A152" s="843" t="s">
        <v>205</v>
      </c>
      <c r="B152" s="834" t="s">
        <v>314</v>
      </c>
      <c r="C152" s="88"/>
      <c r="D152" s="86"/>
      <c r="E152" s="86"/>
      <c r="F152" s="819"/>
      <c r="G152" s="1590">
        <f>SUM(G156+G153)</f>
        <v>10</v>
      </c>
      <c r="H152" s="1382">
        <f>SUM(H156+H153)</f>
        <v>300</v>
      </c>
      <c r="I152" s="840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 hidden="1">
      <c r="A153" s="843" t="s">
        <v>329</v>
      </c>
      <c r="B153" s="848" t="s">
        <v>30</v>
      </c>
      <c r="C153" s="88"/>
      <c r="D153" s="86"/>
      <c r="E153" s="86"/>
      <c r="F153" s="819"/>
      <c r="G153" s="1575">
        <v>5</v>
      </c>
      <c r="H153" s="1589">
        <f aca="true" t="shared" si="11" ref="H153:H158">G153*30</f>
        <v>150</v>
      </c>
      <c r="I153" s="86"/>
      <c r="J153" s="86"/>
      <c r="K153" s="86"/>
      <c r="L153" s="86"/>
      <c r="M153" s="89"/>
      <c r="N153" s="87"/>
      <c r="O153" s="29"/>
      <c r="P153" s="704"/>
      <c r="Q153" s="54"/>
      <c r="R153" s="29"/>
      <c r="S153" s="704"/>
    </row>
    <row r="154" spans="1:19" s="45" customFormat="1" ht="21" customHeight="1" hidden="1">
      <c r="A154" s="806"/>
      <c r="B154" s="836" t="s">
        <v>36</v>
      </c>
      <c r="C154" s="53"/>
      <c r="D154" s="23"/>
      <c r="E154" s="23"/>
      <c r="F154" s="832"/>
      <c r="G154" s="1575">
        <v>1</v>
      </c>
      <c r="H154" s="1589">
        <f t="shared" si="11"/>
        <v>30</v>
      </c>
      <c r="I154" s="23"/>
      <c r="J154" s="26"/>
      <c r="K154" s="23"/>
      <c r="L154" s="23"/>
      <c r="M154" s="59"/>
      <c r="N154" s="62"/>
      <c r="O154" s="23"/>
      <c r="P154" s="791"/>
      <c r="Q154" s="53"/>
      <c r="R154" s="23"/>
      <c r="S154" s="704"/>
    </row>
    <row r="155" spans="1:20" s="45" customFormat="1" ht="21" customHeight="1" hidden="1">
      <c r="A155" s="843" t="s">
        <v>332</v>
      </c>
      <c r="B155" s="833" t="s">
        <v>37</v>
      </c>
      <c r="C155" s="88">
        <v>3</v>
      </c>
      <c r="D155" s="86"/>
      <c r="E155" s="86"/>
      <c r="F155" s="99"/>
      <c r="G155" s="1576">
        <v>4</v>
      </c>
      <c r="H155" s="1589">
        <f t="shared" si="11"/>
        <v>120</v>
      </c>
      <c r="I155" s="86">
        <f>J155+L155+K155</f>
        <v>54</v>
      </c>
      <c r="J155" s="86">
        <v>36</v>
      </c>
      <c r="K155" s="86">
        <v>9</v>
      </c>
      <c r="L155" s="86">
        <v>9</v>
      </c>
      <c r="M155" s="89">
        <f>H155-I155</f>
        <v>66</v>
      </c>
      <c r="N155" s="87"/>
      <c r="O155" s="29"/>
      <c r="P155" s="704">
        <v>6</v>
      </c>
      <c r="Q155" s="54"/>
      <c r="R155" s="29"/>
      <c r="S155" s="704"/>
      <c r="T155" s="45">
        <v>1</v>
      </c>
    </row>
    <row r="156" spans="1:19" s="45" customFormat="1" ht="33" customHeight="1" hidden="1">
      <c r="A156" s="843" t="s">
        <v>330</v>
      </c>
      <c r="B156" s="848" t="s">
        <v>31</v>
      </c>
      <c r="C156" s="88"/>
      <c r="D156" s="86"/>
      <c r="E156" s="86"/>
      <c r="F156" s="819"/>
      <c r="G156" s="1575">
        <v>5</v>
      </c>
      <c r="H156" s="1589">
        <f t="shared" si="11"/>
        <v>150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19" s="45" customFormat="1" ht="21" customHeight="1" hidden="1">
      <c r="A157" s="806"/>
      <c r="B157" s="836" t="s">
        <v>36</v>
      </c>
      <c r="C157" s="88"/>
      <c r="D157" s="86"/>
      <c r="E157" s="86"/>
      <c r="F157" s="99"/>
      <c r="G157" s="1575">
        <v>1</v>
      </c>
      <c r="H157" s="1589">
        <f t="shared" si="11"/>
        <v>30</v>
      </c>
      <c r="I157" s="86"/>
      <c r="J157" s="86"/>
      <c r="K157" s="86"/>
      <c r="L157" s="86"/>
      <c r="M157" s="89"/>
      <c r="N157" s="87"/>
      <c r="O157" s="29"/>
      <c r="P157" s="704"/>
      <c r="Q157" s="54"/>
      <c r="R157" s="29"/>
      <c r="S157" s="704"/>
    </row>
    <row r="158" spans="1:20" s="45" customFormat="1" ht="21" customHeight="1" hidden="1">
      <c r="A158" s="843" t="s">
        <v>331</v>
      </c>
      <c r="B158" s="833" t="s">
        <v>37</v>
      </c>
      <c r="C158" s="88">
        <v>4</v>
      </c>
      <c r="D158" s="86"/>
      <c r="E158" s="86"/>
      <c r="F158" s="99"/>
      <c r="G158" s="1576">
        <v>4</v>
      </c>
      <c r="H158" s="1589">
        <f t="shared" si="11"/>
        <v>120</v>
      </c>
      <c r="I158" s="86">
        <v>45</v>
      </c>
      <c r="J158" s="86">
        <v>30</v>
      </c>
      <c r="K158" s="86"/>
      <c r="L158" s="86">
        <v>15</v>
      </c>
      <c r="M158" s="89">
        <f>H158-I158</f>
        <v>75</v>
      </c>
      <c r="N158" s="87"/>
      <c r="O158" s="29"/>
      <c r="P158" s="704"/>
      <c r="Q158" s="54">
        <v>3</v>
      </c>
      <c r="R158" s="29"/>
      <c r="S158" s="704"/>
      <c r="T158" s="45">
        <v>2</v>
      </c>
    </row>
    <row r="159" spans="1:19" s="45" customFormat="1" ht="38.25" customHeight="1" hidden="1">
      <c r="A159" s="843" t="s">
        <v>206</v>
      </c>
      <c r="B159" s="834" t="s">
        <v>315</v>
      </c>
      <c r="C159" s="88"/>
      <c r="D159" s="86"/>
      <c r="E159" s="86"/>
      <c r="F159" s="99"/>
      <c r="G159" s="1345">
        <f>SUM(G163+G160)</f>
        <v>10</v>
      </c>
      <c r="H159" s="839">
        <f>SUM(H163+H160)</f>
        <v>300</v>
      </c>
      <c r="I159" s="840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 hidden="1">
      <c r="A160" s="843" t="s">
        <v>333</v>
      </c>
      <c r="B160" s="848" t="s">
        <v>50</v>
      </c>
      <c r="C160" s="88"/>
      <c r="D160" s="86"/>
      <c r="E160" s="86"/>
      <c r="F160" s="99"/>
      <c r="G160" s="1576">
        <v>5</v>
      </c>
      <c r="H160" s="88">
        <f aca="true" t="shared" si="12" ref="H160:H167">G160*30</f>
        <v>150</v>
      </c>
      <c r="I160" s="86"/>
      <c r="J160" s="86"/>
      <c r="K160" s="86"/>
      <c r="L160" s="86"/>
      <c r="M160" s="89"/>
      <c r="N160" s="87"/>
      <c r="O160" s="29"/>
      <c r="P160" s="704"/>
      <c r="Q160" s="54"/>
      <c r="R160" s="29"/>
      <c r="S160" s="704"/>
    </row>
    <row r="161" spans="1:19" s="45" customFormat="1" ht="21" customHeight="1" hidden="1">
      <c r="A161" s="806"/>
      <c r="B161" s="836" t="s">
        <v>36</v>
      </c>
      <c r="C161" s="53"/>
      <c r="D161" s="23"/>
      <c r="E161" s="23"/>
      <c r="F161" s="832"/>
      <c r="G161" s="1575">
        <v>1</v>
      </c>
      <c r="H161" s="88">
        <f t="shared" si="12"/>
        <v>30</v>
      </c>
      <c r="I161" s="23"/>
      <c r="J161" s="26"/>
      <c r="K161" s="23"/>
      <c r="L161" s="23"/>
      <c r="M161" s="59"/>
      <c r="N161" s="62"/>
      <c r="O161" s="23"/>
      <c r="P161" s="791"/>
      <c r="Q161" s="53"/>
      <c r="R161" s="23"/>
      <c r="S161" s="791"/>
    </row>
    <row r="162" spans="1:20" s="45" customFormat="1" ht="21" customHeight="1" hidden="1">
      <c r="A162" s="843" t="s">
        <v>335</v>
      </c>
      <c r="B162" s="833" t="s">
        <v>37</v>
      </c>
      <c r="C162" s="88">
        <v>4</v>
      </c>
      <c r="D162" s="86"/>
      <c r="E162" s="86"/>
      <c r="F162" s="99"/>
      <c r="G162" s="1576">
        <v>4</v>
      </c>
      <c r="H162" s="88">
        <f t="shared" si="12"/>
        <v>120</v>
      </c>
      <c r="I162" s="86">
        <f>J162+L162+K162</f>
        <v>45</v>
      </c>
      <c r="J162" s="86">
        <v>30</v>
      </c>
      <c r="K162" s="86">
        <v>15</v>
      </c>
      <c r="L162" s="86"/>
      <c r="M162" s="89">
        <f>H162-I162</f>
        <v>75</v>
      </c>
      <c r="N162" s="87"/>
      <c r="O162" s="29"/>
      <c r="P162" s="704"/>
      <c r="Q162" s="54">
        <v>3</v>
      </c>
      <c r="R162" s="29"/>
      <c r="S162" s="704"/>
      <c r="T162" s="45">
        <v>2</v>
      </c>
    </row>
    <row r="163" spans="1:19" s="45" customFormat="1" ht="21" customHeight="1" hidden="1">
      <c r="A163" s="843" t="s">
        <v>334</v>
      </c>
      <c r="B163" s="850" t="s">
        <v>33</v>
      </c>
      <c r="C163" s="54"/>
      <c r="D163" s="29"/>
      <c r="E163" s="29"/>
      <c r="F163" s="832"/>
      <c r="G163" s="1573">
        <v>5</v>
      </c>
      <c r="H163" s="88">
        <f t="shared" si="12"/>
        <v>150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 hidden="1">
      <c r="A164" s="806"/>
      <c r="B164" s="836" t="s">
        <v>36</v>
      </c>
      <c r="C164" s="54"/>
      <c r="D164" s="29"/>
      <c r="E164" s="29"/>
      <c r="F164" s="832"/>
      <c r="G164" s="1575">
        <v>1.5</v>
      </c>
      <c r="H164" s="90">
        <f t="shared" si="12"/>
        <v>45</v>
      </c>
      <c r="I164" s="44"/>
      <c r="J164" s="30"/>
      <c r="K164" s="29"/>
      <c r="L164" s="29"/>
      <c r="M164" s="61"/>
      <c r="N164" s="63"/>
      <c r="O164" s="29"/>
      <c r="P164" s="704"/>
      <c r="Q164" s="54"/>
      <c r="R164" s="29"/>
      <c r="S164" s="704"/>
    </row>
    <row r="165" spans="1:19" s="45" customFormat="1" ht="21" customHeight="1" hidden="1">
      <c r="A165" s="843" t="s">
        <v>336</v>
      </c>
      <c r="B165" s="833" t="s">
        <v>37</v>
      </c>
      <c r="C165" s="88"/>
      <c r="D165" s="86"/>
      <c r="E165" s="86"/>
      <c r="F165" s="99"/>
      <c r="G165" s="1576">
        <v>3.5</v>
      </c>
      <c r="H165" s="90">
        <f t="shared" si="12"/>
        <v>105</v>
      </c>
      <c r="I165" s="86">
        <f>J165+L165+K165</f>
        <v>43</v>
      </c>
      <c r="J165" s="86">
        <v>26</v>
      </c>
      <c r="K165" s="86"/>
      <c r="L165" s="86">
        <v>17</v>
      </c>
      <c r="M165" s="89">
        <f>H165-I165</f>
        <v>62</v>
      </c>
      <c r="N165" s="87"/>
      <c r="O165" s="29"/>
      <c r="P165" s="704"/>
      <c r="Q165" s="54"/>
      <c r="R165" s="29"/>
      <c r="S165" s="704"/>
    </row>
    <row r="166" spans="1:20" s="45" customFormat="1" ht="21" customHeight="1" hidden="1">
      <c r="A166" s="806"/>
      <c r="B166" s="833" t="s">
        <v>37</v>
      </c>
      <c r="C166" s="88"/>
      <c r="D166" s="86"/>
      <c r="E166" s="86"/>
      <c r="F166" s="99"/>
      <c r="G166" s="1576">
        <v>2</v>
      </c>
      <c r="H166" s="90">
        <f t="shared" si="12"/>
        <v>60</v>
      </c>
      <c r="I166" s="86">
        <f>J166+L166+K166</f>
        <v>27</v>
      </c>
      <c r="J166" s="86">
        <v>18</v>
      </c>
      <c r="K166" s="86"/>
      <c r="L166" s="86">
        <v>9</v>
      </c>
      <c r="M166" s="89">
        <f>H166-I166</f>
        <v>33</v>
      </c>
      <c r="N166" s="87"/>
      <c r="O166" s="29"/>
      <c r="P166" s="704"/>
      <c r="Q166" s="54"/>
      <c r="R166" s="29">
        <v>3</v>
      </c>
      <c r="S166" s="704"/>
      <c r="T166" s="45">
        <v>2</v>
      </c>
    </row>
    <row r="167" spans="1:20" s="45" customFormat="1" ht="21" customHeight="1" hidden="1">
      <c r="A167" s="806"/>
      <c r="B167" s="833" t="s">
        <v>37</v>
      </c>
      <c r="C167" s="88"/>
      <c r="D167" s="86">
        <v>6</v>
      </c>
      <c r="E167" s="86"/>
      <c r="F167" s="99"/>
      <c r="G167" s="1576">
        <v>1.5</v>
      </c>
      <c r="H167" s="90">
        <f t="shared" si="12"/>
        <v>45</v>
      </c>
      <c r="I167" s="86">
        <f>J167+L167+K167</f>
        <v>16</v>
      </c>
      <c r="J167" s="86">
        <v>8</v>
      </c>
      <c r="K167" s="86"/>
      <c r="L167" s="86">
        <v>8</v>
      </c>
      <c r="M167" s="89">
        <f>H167-I167</f>
        <v>29</v>
      </c>
      <c r="N167" s="87"/>
      <c r="O167" s="29"/>
      <c r="P167" s="704"/>
      <c r="Q167" s="54"/>
      <c r="R167" s="29"/>
      <c r="S167" s="704">
        <v>2</v>
      </c>
      <c r="T167" s="45">
        <v>2</v>
      </c>
    </row>
    <row r="168" spans="1:19" s="45" customFormat="1" ht="21" customHeight="1" hidden="1" thickBot="1">
      <c r="A168" s="820"/>
      <c r="B168" s="299"/>
      <c r="C168" s="300"/>
      <c r="D168" s="91"/>
      <c r="E168" s="91"/>
      <c r="F168" s="98"/>
      <c r="G168" s="242"/>
      <c r="H168" s="301"/>
      <c r="I168" s="91"/>
      <c r="J168" s="91"/>
      <c r="K168" s="91"/>
      <c r="L168" s="91"/>
      <c r="M168" s="302"/>
      <c r="N168" s="830"/>
      <c r="O168" s="157"/>
      <c r="P168" s="831"/>
      <c r="Q168" s="58"/>
      <c r="R168" s="55"/>
      <c r="S168" s="821"/>
    </row>
    <row r="169" spans="1:19" s="45" customFormat="1" ht="21" customHeight="1" hidden="1" thickBot="1">
      <c r="A169" s="2979" t="s">
        <v>316</v>
      </c>
      <c r="B169" s="2980"/>
      <c r="C169" s="2980"/>
      <c r="D169" s="2980"/>
      <c r="E169" s="2980"/>
      <c r="F169" s="2980"/>
      <c r="G169" s="2980"/>
      <c r="H169" s="2980"/>
      <c r="I169" s="2980"/>
      <c r="J169" s="2980"/>
      <c r="K169" s="2980"/>
      <c r="L169" s="2980"/>
      <c r="M169" s="2980"/>
      <c r="N169" s="2980"/>
      <c r="O169" s="2980"/>
      <c r="P169" s="2980"/>
      <c r="Q169" s="2980"/>
      <c r="R169" s="2980"/>
      <c r="S169" s="2981"/>
    </row>
    <row r="170" spans="1:19" s="45" customFormat="1" ht="39" customHeight="1" hidden="1">
      <c r="A170" s="843" t="s">
        <v>203</v>
      </c>
      <c r="B170" s="1121" t="s">
        <v>443</v>
      </c>
      <c r="C170" s="1122"/>
      <c r="D170" s="1123"/>
      <c r="E170" s="1123"/>
      <c r="F170" s="1124"/>
      <c r="G170" s="1125">
        <f>H170/30</f>
        <v>4</v>
      </c>
      <c r="H170" s="418">
        <v>120</v>
      </c>
      <c r="I170" s="91"/>
      <c r="J170" s="91"/>
      <c r="K170" s="91"/>
      <c r="L170" s="91"/>
      <c r="M170" s="302"/>
      <c r="N170" s="300"/>
      <c r="O170" s="55"/>
      <c r="P170" s="821"/>
      <c r="Q170" s="68"/>
      <c r="R170" s="55"/>
      <c r="S170" s="821"/>
    </row>
    <row r="171" spans="1:19" s="45" customFormat="1" ht="21" customHeight="1" hidden="1">
      <c r="A171" s="820"/>
      <c r="B171" s="41" t="s">
        <v>36</v>
      </c>
      <c r="C171" s="87"/>
      <c r="D171" s="86"/>
      <c r="E171" s="86"/>
      <c r="F171" s="67"/>
      <c r="G171" s="83">
        <f>H171/30</f>
        <v>1</v>
      </c>
      <c r="H171" s="90">
        <v>30</v>
      </c>
      <c r="I171" s="86"/>
      <c r="J171" s="86"/>
      <c r="K171" s="86"/>
      <c r="L171" s="86"/>
      <c r="M171" s="89"/>
      <c r="N171" s="788"/>
      <c r="O171" s="46"/>
      <c r="P171" s="790"/>
      <c r="Q171" s="402"/>
      <c r="R171" s="46"/>
      <c r="S171" s="790"/>
    </row>
    <row r="172" spans="1:19" s="45" customFormat="1" ht="21" customHeight="1" hidden="1">
      <c r="A172" s="843" t="s">
        <v>208</v>
      </c>
      <c r="B172" s="146" t="s">
        <v>37</v>
      </c>
      <c r="C172" s="87"/>
      <c r="D172" s="86">
        <v>4</v>
      </c>
      <c r="E172" s="86"/>
      <c r="F172" s="67"/>
      <c r="G172" s="84">
        <f>H172/30</f>
        <v>3</v>
      </c>
      <c r="H172" s="88">
        <v>90</v>
      </c>
      <c r="I172" s="86">
        <f>J172+L172+K172</f>
        <v>60</v>
      </c>
      <c r="J172" s="86">
        <v>30</v>
      </c>
      <c r="K172" s="86">
        <v>30</v>
      </c>
      <c r="L172" s="86"/>
      <c r="M172" s="89">
        <f>H172-I172</f>
        <v>30</v>
      </c>
      <c r="N172" s="788"/>
      <c r="O172" s="46"/>
      <c r="P172" s="790"/>
      <c r="Q172" s="402">
        <v>4</v>
      </c>
      <c r="R172" s="46"/>
      <c r="S172" s="790"/>
    </row>
    <row r="173" spans="1:19" s="45" customFormat="1" ht="33" customHeight="1" hidden="1">
      <c r="A173" s="843" t="s">
        <v>202</v>
      </c>
      <c r="B173" s="851" t="s">
        <v>317</v>
      </c>
      <c r="C173" s="300"/>
      <c r="D173" s="91"/>
      <c r="E173" s="91"/>
      <c r="F173" s="168"/>
      <c r="G173" s="83"/>
      <c r="H173" s="822"/>
      <c r="I173" s="91"/>
      <c r="J173" s="91"/>
      <c r="K173" s="91"/>
      <c r="L173" s="91"/>
      <c r="M173" s="302"/>
      <c r="N173" s="300"/>
      <c r="O173" s="55"/>
      <c r="P173" s="821"/>
      <c r="Q173" s="68"/>
      <c r="R173" s="55"/>
      <c r="S173" s="821"/>
    </row>
    <row r="174" spans="1:19" s="45" customFormat="1" ht="24.75" customHeight="1" hidden="1">
      <c r="A174" s="820"/>
      <c r="B174" s="41" t="s">
        <v>36</v>
      </c>
      <c r="C174" s="300"/>
      <c r="D174" s="91"/>
      <c r="E174" s="91"/>
      <c r="F174" s="168"/>
      <c r="G174" s="83"/>
      <c r="H174" s="822"/>
      <c r="I174" s="91"/>
      <c r="J174" s="91"/>
      <c r="K174" s="91"/>
      <c r="L174" s="91"/>
      <c r="M174" s="302"/>
      <c r="N174" s="300"/>
      <c r="O174" s="55"/>
      <c r="P174" s="821"/>
      <c r="Q174" s="68"/>
      <c r="R174" s="55"/>
      <c r="S174" s="821"/>
    </row>
    <row r="175" spans="1:19" s="45" customFormat="1" ht="33.75" customHeight="1" hidden="1">
      <c r="A175" s="843" t="s">
        <v>323</v>
      </c>
      <c r="B175" s="852" t="s">
        <v>337</v>
      </c>
      <c r="C175" s="87"/>
      <c r="D175" s="86">
        <v>5</v>
      </c>
      <c r="E175" s="86"/>
      <c r="F175" s="67"/>
      <c r="G175" s="1591">
        <v>4</v>
      </c>
      <c r="H175" s="88">
        <f>G175*30</f>
        <v>120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84</v>
      </c>
      <c r="N175" s="87"/>
      <c r="O175" s="148"/>
      <c r="P175" s="401"/>
      <c r="Q175" s="795"/>
      <c r="R175" s="148">
        <v>4</v>
      </c>
      <c r="S175" s="401"/>
    </row>
    <row r="176" spans="1:19" s="45" customFormat="1" ht="33" customHeight="1" hidden="1" thickBot="1">
      <c r="A176" s="843" t="s">
        <v>445</v>
      </c>
      <c r="B176" s="853" t="s">
        <v>320</v>
      </c>
      <c r="C176" s="87"/>
      <c r="D176" s="86">
        <v>5</v>
      </c>
      <c r="E176" s="86"/>
      <c r="F176" s="67"/>
      <c r="G176" s="1591">
        <v>5</v>
      </c>
      <c r="H176" s="88">
        <f>G176*30</f>
        <v>150</v>
      </c>
      <c r="I176" s="86">
        <f>J176+L176+K176</f>
        <v>36</v>
      </c>
      <c r="J176" s="86">
        <v>18</v>
      </c>
      <c r="K176" s="86">
        <v>9</v>
      </c>
      <c r="L176" s="86">
        <v>9</v>
      </c>
      <c r="M176" s="89">
        <f>H176-I176</f>
        <v>114</v>
      </c>
      <c r="N176" s="87"/>
      <c r="O176" s="46"/>
      <c r="P176" s="790"/>
      <c r="Q176" s="402"/>
      <c r="R176" s="46">
        <v>4</v>
      </c>
      <c r="S176" s="790"/>
    </row>
    <row r="177" spans="1:19" s="45" customFormat="1" ht="17.25" customHeight="1" hidden="1" thickBot="1">
      <c r="A177" s="2979" t="s">
        <v>318</v>
      </c>
      <c r="B177" s="2980"/>
      <c r="C177" s="2980"/>
      <c r="D177" s="2980"/>
      <c r="E177" s="2980"/>
      <c r="F177" s="2980"/>
      <c r="G177" s="2980"/>
      <c r="H177" s="2980"/>
      <c r="I177" s="2980"/>
      <c r="J177" s="2980"/>
      <c r="K177" s="2980"/>
      <c r="L177" s="2980"/>
      <c r="M177" s="2980"/>
      <c r="N177" s="2980"/>
      <c r="O177" s="2980"/>
      <c r="P177" s="2980"/>
      <c r="Q177" s="2980"/>
      <c r="R177" s="2980"/>
      <c r="S177" s="2981"/>
    </row>
    <row r="178" spans="1:19" s="45" customFormat="1" ht="27" customHeight="1" hidden="1">
      <c r="A178" s="843" t="s">
        <v>207</v>
      </c>
      <c r="B178" s="854" t="s">
        <v>319</v>
      </c>
      <c r="C178" s="300"/>
      <c r="D178" s="91"/>
      <c r="E178" s="91"/>
      <c r="F178" s="168"/>
      <c r="G178" s="1575">
        <v>13</v>
      </c>
      <c r="H178" s="822">
        <f>G178*30</f>
        <v>390</v>
      </c>
      <c r="I178" s="91"/>
      <c r="J178" s="91"/>
      <c r="K178" s="91"/>
      <c r="L178" s="91"/>
      <c r="M178" s="302"/>
      <c r="N178" s="300"/>
      <c r="O178" s="55"/>
      <c r="P178" s="821"/>
      <c r="Q178" s="68"/>
      <c r="R178" s="55"/>
      <c r="S178" s="821"/>
    </row>
    <row r="179" spans="1:19" s="45" customFormat="1" ht="21" customHeight="1" hidden="1">
      <c r="A179" s="820"/>
      <c r="B179" s="41" t="s">
        <v>36</v>
      </c>
      <c r="C179" s="300"/>
      <c r="D179" s="91"/>
      <c r="E179" s="91"/>
      <c r="F179" s="168"/>
      <c r="G179" s="83">
        <v>4</v>
      </c>
      <c r="H179" s="822">
        <f>G179*30</f>
        <v>120</v>
      </c>
      <c r="I179" s="91"/>
      <c r="J179" s="91"/>
      <c r="K179" s="91"/>
      <c r="L179" s="91"/>
      <c r="M179" s="302"/>
      <c r="N179" s="300"/>
      <c r="O179" s="55"/>
      <c r="P179" s="821"/>
      <c r="Q179" s="68"/>
      <c r="R179" s="55"/>
      <c r="S179" s="821"/>
    </row>
    <row r="180" spans="1:19" s="45" customFormat="1" ht="23.25" customHeight="1" hidden="1">
      <c r="A180" s="843" t="s">
        <v>211</v>
      </c>
      <c r="B180" s="146" t="s">
        <v>37</v>
      </c>
      <c r="C180" s="87"/>
      <c r="D180" s="893">
        <v>4</v>
      </c>
      <c r="E180" s="86"/>
      <c r="F180" s="67"/>
      <c r="G180" s="96">
        <v>3</v>
      </c>
      <c r="H180" s="822">
        <f>G180*30</f>
        <v>90</v>
      </c>
      <c r="I180" s="86">
        <f>J180+L180+K180</f>
        <v>36</v>
      </c>
      <c r="J180" s="86"/>
      <c r="K180" s="86"/>
      <c r="L180" s="86">
        <v>36</v>
      </c>
      <c r="M180" s="89">
        <f>H180-I180</f>
        <v>54</v>
      </c>
      <c r="N180" s="788"/>
      <c r="O180" s="46"/>
      <c r="P180" s="790"/>
      <c r="Q180" s="402">
        <v>4</v>
      </c>
      <c r="R180" s="46"/>
      <c r="S180" s="790"/>
    </row>
    <row r="181" spans="1:19" s="45" customFormat="1" ht="21" customHeight="1" hidden="1" thickBot="1">
      <c r="A181" s="843" t="s">
        <v>212</v>
      </c>
      <c r="B181" s="146" t="s">
        <v>37</v>
      </c>
      <c r="C181" s="87"/>
      <c r="D181" s="86">
        <v>5</v>
      </c>
      <c r="E181" s="86"/>
      <c r="F181" s="67"/>
      <c r="G181" s="1591">
        <v>6</v>
      </c>
      <c r="H181" s="822">
        <f>G181*30</f>
        <v>180</v>
      </c>
      <c r="I181" s="86">
        <v>72</v>
      </c>
      <c r="J181" s="86"/>
      <c r="K181" s="86"/>
      <c r="L181" s="86">
        <v>72</v>
      </c>
      <c r="M181" s="89">
        <f>H181-I181</f>
        <v>108</v>
      </c>
      <c r="N181" s="788"/>
      <c r="O181" s="46"/>
      <c r="P181" s="790"/>
      <c r="Q181" s="402"/>
      <c r="R181" s="46">
        <v>8</v>
      </c>
      <c r="S181" s="790"/>
    </row>
    <row r="182" spans="1:19" s="45" customFormat="1" ht="18" customHeight="1" hidden="1" thickBot="1">
      <c r="A182" s="178"/>
      <c r="B182" s="204" t="s">
        <v>180</v>
      </c>
      <c r="C182" s="205"/>
      <c r="D182" s="205"/>
      <c r="E182" s="205"/>
      <c r="F182" s="206"/>
      <c r="G182" s="185">
        <f>G183+G184</f>
        <v>63.5</v>
      </c>
      <c r="H182" s="185">
        <f>H183+H184</f>
        <v>1905</v>
      </c>
      <c r="I182" s="208"/>
      <c r="J182" s="208"/>
      <c r="K182" s="208"/>
      <c r="L182" s="208"/>
      <c r="M182" s="786"/>
      <c r="N182" s="792"/>
      <c r="O182" s="209"/>
      <c r="P182" s="210"/>
      <c r="Q182" s="792"/>
      <c r="R182" s="209"/>
      <c r="S182" s="210"/>
    </row>
    <row r="183" spans="1:19" s="45" customFormat="1" ht="18" customHeight="1" hidden="1" thickBot="1">
      <c r="A183" s="179"/>
      <c r="B183" s="766" t="s">
        <v>72</v>
      </c>
      <c r="C183" s="211"/>
      <c r="D183" s="211"/>
      <c r="E183" s="211"/>
      <c r="F183" s="212"/>
      <c r="G183" s="767">
        <f>G135+G128+G138+G142+G147+G154+G157+G161+G164+G131</f>
        <v>15</v>
      </c>
      <c r="H183" s="767">
        <f>H135+H128+H138+H142+H147+H154+H157+H161+H164+H131</f>
        <v>450</v>
      </c>
      <c r="I183" s="213"/>
      <c r="J183" s="208"/>
      <c r="K183" s="213"/>
      <c r="L183" s="213"/>
      <c r="M183" s="787"/>
      <c r="N183" s="793"/>
      <c r="O183" s="214"/>
      <c r="P183" s="215"/>
      <c r="Q183" s="793"/>
      <c r="R183" s="214"/>
      <c r="S183" s="215"/>
    </row>
    <row r="184" spans="1:19" s="45" customFormat="1" ht="18" customHeight="1" hidden="1" thickBot="1">
      <c r="A184" s="178"/>
      <c r="B184" s="204" t="s">
        <v>179</v>
      </c>
      <c r="C184" s="205"/>
      <c r="D184" s="205"/>
      <c r="E184" s="205"/>
      <c r="F184" s="206"/>
      <c r="G184" s="185">
        <f aca="true" t="shared" si="13" ref="G184:M184">G136+G129+G132+G133+G139+G145+G148+G151+G155+G158+G162+G165+G172+G175+G176</f>
        <v>48.5</v>
      </c>
      <c r="H184" s="185">
        <f t="shared" si="13"/>
        <v>1455</v>
      </c>
      <c r="I184" s="185">
        <f t="shared" si="13"/>
        <v>582</v>
      </c>
      <c r="J184" s="185">
        <f t="shared" si="13"/>
        <v>348</v>
      </c>
      <c r="K184" s="185">
        <f t="shared" si="13"/>
        <v>104</v>
      </c>
      <c r="L184" s="185">
        <f t="shared" si="13"/>
        <v>130</v>
      </c>
      <c r="M184" s="185">
        <f t="shared" si="13"/>
        <v>873</v>
      </c>
      <c r="N184" s="185">
        <f>N129+N132+N133+N139+N148+N151+N155+N158+N162+N165+N172+N175+N176</f>
        <v>0</v>
      </c>
      <c r="O184" s="185">
        <v>2</v>
      </c>
      <c r="P184" s="185">
        <f>P129+P132+P133+P139+P148+P151+P155+P158+P162+P165+P172+P175+P176</f>
        <v>6</v>
      </c>
      <c r="Q184" s="185">
        <f>Q132+Q158+Q162+Q172</f>
        <v>14</v>
      </c>
      <c r="R184" s="185">
        <f>R133+R145+R166+R175+R176</f>
        <v>20</v>
      </c>
      <c r="S184" s="185">
        <f>S129+S139+S148+S151+S167</f>
        <v>15</v>
      </c>
    </row>
    <row r="185" spans="1:19" s="45" customFormat="1" ht="22.5" customHeight="1" hidden="1" thickBot="1">
      <c r="A185" s="2982"/>
      <c r="B185" s="2983"/>
      <c r="C185" s="2983"/>
      <c r="D185" s="2983"/>
      <c r="E185" s="2983"/>
      <c r="F185" s="2983"/>
      <c r="G185" s="2983"/>
      <c r="H185" s="2983"/>
      <c r="I185" s="2983"/>
      <c r="J185" s="2983"/>
      <c r="K185" s="2983"/>
      <c r="L185" s="2983"/>
      <c r="M185" s="2983"/>
      <c r="N185" s="2983"/>
      <c r="O185" s="2983"/>
      <c r="P185" s="2983"/>
      <c r="Q185" s="2983"/>
      <c r="R185" s="2983"/>
      <c r="S185" s="2984"/>
    </row>
    <row r="186" spans="1:22" s="45" customFormat="1" ht="15" customHeight="1" hidden="1" thickBot="1">
      <c r="A186" s="2969" t="s">
        <v>343</v>
      </c>
      <c r="B186" s="2970"/>
      <c r="C186" s="2970"/>
      <c r="D186" s="2970"/>
      <c r="E186" s="2970"/>
      <c r="F186" s="2970"/>
      <c r="G186" s="2970"/>
      <c r="H186" s="2970"/>
      <c r="I186" s="2970"/>
      <c r="J186" s="2970"/>
      <c r="K186" s="2970"/>
      <c r="L186" s="2970"/>
      <c r="M186" s="2970"/>
      <c r="N186" s="2970"/>
      <c r="O186" s="2970"/>
      <c r="P186" s="2970"/>
      <c r="Q186" s="2970"/>
      <c r="R186" s="2970"/>
      <c r="S186" s="2970"/>
      <c r="T186" s="1627" t="s">
        <v>468</v>
      </c>
      <c r="U186" s="1627" t="s">
        <v>469</v>
      </c>
      <c r="V186" s="1627"/>
    </row>
    <row r="187" spans="1:26" s="45" customFormat="1" ht="36" customHeight="1" hidden="1">
      <c r="A187" s="906" t="s">
        <v>183</v>
      </c>
      <c r="B187" s="907" t="s">
        <v>371</v>
      </c>
      <c r="C187" s="721">
        <v>6</v>
      </c>
      <c r="D187" s="722"/>
      <c r="E187" s="729"/>
      <c r="F187" s="730"/>
      <c r="G187" s="1592">
        <v>2.5</v>
      </c>
      <c r="H187" s="908">
        <f>G187*30</f>
        <v>75</v>
      </c>
      <c r="I187" s="909">
        <f>SUM(J187:L187)</f>
        <v>32</v>
      </c>
      <c r="J187" s="910">
        <v>16</v>
      </c>
      <c r="K187" s="911">
        <v>8</v>
      </c>
      <c r="L187" s="911">
        <v>8</v>
      </c>
      <c r="M187" s="912">
        <f>H187-I187</f>
        <v>43</v>
      </c>
      <c r="N187" s="913" t="s">
        <v>181</v>
      </c>
      <c r="O187" s="914" t="s">
        <v>181</v>
      </c>
      <c r="P187" s="716" t="s">
        <v>181</v>
      </c>
      <c r="Q187" s="913" t="s">
        <v>181</v>
      </c>
      <c r="R187" s="914" t="s">
        <v>181</v>
      </c>
      <c r="S187" s="1623">
        <v>4</v>
      </c>
      <c r="T187" s="1628"/>
      <c r="U187" s="1628">
        <f>G187</f>
        <v>2.5</v>
      </c>
      <c r="V187" s="1628">
        <f>SUM(T187:U187)</f>
        <v>2.5</v>
      </c>
      <c r="X187" s="45">
        <v>2</v>
      </c>
      <c r="Y187" s="25" t="s">
        <v>198</v>
      </c>
      <c r="Z187" s="1621">
        <f>SUMIF(X$187:X$223,1,G$187:G$223)</f>
        <v>5.5</v>
      </c>
    </row>
    <row r="188" spans="1:26" s="45" customFormat="1" ht="37.5" customHeight="1" hidden="1">
      <c r="A188" s="906" t="s">
        <v>184</v>
      </c>
      <c r="B188" s="915" t="s">
        <v>182</v>
      </c>
      <c r="C188" s="721"/>
      <c r="D188" s="722"/>
      <c r="E188" s="729"/>
      <c r="F188" s="730"/>
      <c r="G188" s="1592">
        <f>G189+G191+G192</f>
        <v>9</v>
      </c>
      <c r="H188" s="996">
        <f>H189+H191+H192</f>
        <v>270</v>
      </c>
      <c r="I188" s="734"/>
      <c r="J188" s="723"/>
      <c r="K188" s="722"/>
      <c r="L188" s="722"/>
      <c r="M188" s="917"/>
      <c r="N188" s="731" t="s">
        <v>181</v>
      </c>
      <c r="O188" s="732" t="s">
        <v>181</v>
      </c>
      <c r="P188" s="733" t="s">
        <v>181</v>
      </c>
      <c r="Q188" s="731" t="s">
        <v>181</v>
      </c>
      <c r="R188" s="732" t="s">
        <v>181</v>
      </c>
      <c r="S188" s="1624" t="s">
        <v>181</v>
      </c>
      <c r="T188" s="1628"/>
      <c r="U188" s="1628"/>
      <c r="V188" s="1628">
        <f aca="true" t="shared" si="14" ref="V188:V223">SUM(T188:U188)</f>
        <v>0</v>
      </c>
      <c r="Y188" s="25" t="s">
        <v>493</v>
      </c>
      <c r="Z188" s="1621">
        <f>SUMIF(X$187:X$223,2,G$187:G$223)+7</f>
        <v>43.5</v>
      </c>
    </row>
    <row r="189" spans="1:22" s="45" customFormat="1" ht="18" customHeight="1" hidden="1">
      <c r="A189" s="918"/>
      <c r="B189" s="919" t="s">
        <v>36</v>
      </c>
      <c r="C189" s="721"/>
      <c r="D189" s="722"/>
      <c r="E189" s="729"/>
      <c r="F189" s="730"/>
      <c r="G189" s="1593">
        <v>2</v>
      </c>
      <c r="H189" s="920">
        <f>G189*30</f>
        <v>60</v>
      </c>
      <c r="I189" s="734"/>
      <c r="J189" s="723"/>
      <c r="K189" s="722"/>
      <c r="L189" s="722"/>
      <c r="M189" s="917"/>
      <c r="N189" s="731" t="s">
        <v>181</v>
      </c>
      <c r="O189" s="732" t="s">
        <v>181</v>
      </c>
      <c r="P189" s="733" t="s">
        <v>181</v>
      </c>
      <c r="Q189" s="731" t="s">
        <v>181</v>
      </c>
      <c r="R189" s="732" t="s">
        <v>181</v>
      </c>
      <c r="S189" s="1624" t="s">
        <v>181</v>
      </c>
      <c r="T189" s="1628">
        <f>G189</f>
        <v>2</v>
      </c>
      <c r="U189" s="1628"/>
      <c r="V189" s="1628">
        <f t="shared" si="14"/>
        <v>2</v>
      </c>
    </row>
    <row r="190" spans="1:22" s="1396" customFormat="1" ht="18" customHeight="1" hidden="1">
      <c r="A190" s="1448" t="s">
        <v>185</v>
      </c>
      <c r="B190" s="1438" t="s">
        <v>37</v>
      </c>
      <c r="C190" s="1423"/>
      <c r="D190" s="1424"/>
      <c r="E190" s="1425"/>
      <c r="F190" s="1426"/>
      <c r="G190" s="1594">
        <v>7</v>
      </c>
      <c r="H190" s="1463">
        <f aca="true" t="shared" si="15" ref="H190:M190">SUM(H$191:H$192)</f>
        <v>210</v>
      </c>
      <c r="I190" s="1463">
        <f t="shared" si="15"/>
        <v>99</v>
      </c>
      <c r="J190" s="1463">
        <f t="shared" si="15"/>
        <v>51</v>
      </c>
      <c r="K190" s="1463">
        <f t="shared" si="15"/>
        <v>24</v>
      </c>
      <c r="L190" s="1463">
        <f t="shared" si="15"/>
        <v>24</v>
      </c>
      <c r="M190" s="1463">
        <f t="shared" si="15"/>
        <v>111</v>
      </c>
      <c r="N190" s="1432" t="s">
        <v>181</v>
      </c>
      <c r="O190" s="1433" t="s">
        <v>181</v>
      </c>
      <c r="P190" s="1434" t="s">
        <v>181</v>
      </c>
      <c r="Q190" s="1432" t="s">
        <v>181</v>
      </c>
      <c r="R190" s="1433" t="s">
        <v>181</v>
      </c>
      <c r="S190" s="1625" t="s">
        <v>181</v>
      </c>
      <c r="T190" s="1629"/>
      <c r="U190" s="1629">
        <f>G190</f>
        <v>7</v>
      </c>
      <c r="V190" s="1629">
        <f t="shared" si="14"/>
        <v>7</v>
      </c>
    </row>
    <row r="191" spans="1:24" s="1396" customFormat="1" ht="18" customHeight="1" hidden="1">
      <c r="A191" s="1453"/>
      <c r="B191" s="1464" t="s">
        <v>37</v>
      </c>
      <c r="C191" s="1423"/>
      <c r="D191" s="1465"/>
      <c r="E191" s="1425"/>
      <c r="F191" s="1426"/>
      <c r="G191" s="1595">
        <v>3</v>
      </c>
      <c r="H191" s="1466">
        <f>G191*30</f>
        <v>90</v>
      </c>
      <c r="I191" s="1467">
        <f>SUM(J191:L191)</f>
        <v>45</v>
      </c>
      <c r="J191" s="1455">
        <v>15</v>
      </c>
      <c r="K191" s="1424">
        <v>15</v>
      </c>
      <c r="L191" s="1424">
        <v>15</v>
      </c>
      <c r="M191" s="1468">
        <f>H191-I191</f>
        <v>45</v>
      </c>
      <c r="N191" s="1432" t="s">
        <v>181</v>
      </c>
      <c r="O191" s="1433" t="s">
        <v>181</v>
      </c>
      <c r="P191" s="1434" t="s">
        <v>181</v>
      </c>
      <c r="Q191" s="1432">
        <v>3</v>
      </c>
      <c r="R191" s="1433" t="s">
        <v>181</v>
      </c>
      <c r="S191" s="1625" t="s">
        <v>181</v>
      </c>
      <c r="T191" s="1629"/>
      <c r="U191" s="1629"/>
      <c r="V191" s="1629">
        <f t="shared" si="14"/>
        <v>0</v>
      </c>
      <c r="X191" s="1396">
        <v>2</v>
      </c>
    </row>
    <row r="192" spans="1:24" s="1396" customFormat="1" ht="18" customHeight="1" hidden="1">
      <c r="A192" s="1453"/>
      <c r="B192" s="1464" t="s">
        <v>37</v>
      </c>
      <c r="C192" s="1423">
        <v>5</v>
      </c>
      <c r="D192" s="1424"/>
      <c r="E192" s="1425"/>
      <c r="F192" s="1426"/>
      <c r="G192" s="1595">
        <v>4</v>
      </c>
      <c r="H192" s="1466">
        <f>G192*30</f>
        <v>120</v>
      </c>
      <c r="I192" s="1467">
        <f>SUM(J192:L192)</f>
        <v>54</v>
      </c>
      <c r="J192" s="1455">
        <v>36</v>
      </c>
      <c r="K192" s="1424">
        <v>9</v>
      </c>
      <c r="L192" s="1424">
        <v>9</v>
      </c>
      <c r="M192" s="1468">
        <f>H192-I192</f>
        <v>66</v>
      </c>
      <c r="N192" s="1432" t="s">
        <v>181</v>
      </c>
      <c r="O192" s="1433" t="s">
        <v>181</v>
      </c>
      <c r="P192" s="1434" t="s">
        <v>181</v>
      </c>
      <c r="Q192" s="1432" t="s">
        <v>181</v>
      </c>
      <c r="R192" s="1433">
        <v>6</v>
      </c>
      <c r="S192" s="1625" t="s">
        <v>181</v>
      </c>
      <c r="T192" s="1629"/>
      <c r="U192" s="1629"/>
      <c r="V192" s="1629">
        <f t="shared" si="14"/>
        <v>0</v>
      </c>
      <c r="X192" s="1396">
        <v>2</v>
      </c>
    </row>
    <row r="193" spans="1:22" s="45" customFormat="1" ht="31.5" customHeight="1" hidden="1">
      <c r="A193" s="451" t="s">
        <v>213</v>
      </c>
      <c r="B193" s="907" t="s">
        <v>372</v>
      </c>
      <c r="C193" s="721"/>
      <c r="D193" s="722"/>
      <c r="E193" s="729"/>
      <c r="F193" s="730"/>
      <c r="G193" s="724"/>
      <c r="H193" s="916"/>
      <c r="I193" s="226"/>
      <c r="J193" s="735"/>
      <c r="K193" s="736"/>
      <c r="L193" s="736"/>
      <c r="M193" s="452"/>
      <c r="N193" s="731"/>
      <c r="O193" s="732"/>
      <c r="P193" s="733"/>
      <c r="Q193" s="731"/>
      <c r="R193" s="732"/>
      <c r="S193" s="1624"/>
      <c r="T193" s="1628"/>
      <c r="U193" s="1628"/>
      <c r="V193" s="1628">
        <f t="shared" si="14"/>
        <v>0</v>
      </c>
    </row>
    <row r="194" spans="1:22" s="1396" customFormat="1" ht="18" customHeight="1" hidden="1">
      <c r="A194" s="1421" t="s">
        <v>214</v>
      </c>
      <c r="B194" s="1422" t="s">
        <v>218</v>
      </c>
      <c r="C194" s="1459"/>
      <c r="D194" s="1425"/>
      <c r="E194" s="1425"/>
      <c r="F194" s="1426"/>
      <c r="G194" s="1594">
        <f>SUM(G195:G196)</f>
        <v>3</v>
      </c>
      <c r="H194" s="1457">
        <f>SUM(H195:H196)</f>
        <v>90</v>
      </c>
      <c r="I194" s="1460"/>
      <c r="J194" s="1425"/>
      <c r="K194" s="1425"/>
      <c r="L194" s="1425"/>
      <c r="M194" s="1461"/>
      <c r="N194" s="1432" t="s">
        <v>181</v>
      </c>
      <c r="O194" s="1433" t="s">
        <v>181</v>
      </c>
      <c r="P194" s="1434" t="s">
        <v>181</v>
      </c>
      <c r="Q194" s="1432" t="s">
        <v>181</v>
      </c>
      <c r="R194" s="1433" t="s">
        <v>181</v>
      </c>
      <c r="S194" s="1625" t="s">
        <v>181</v>
      </c>
      <c r="T194" s="1629"/>
      <c r="U194" s="1629"/>
      <c r="V194" s="1629">
        <f t="shared" si="14"/>
        <v>0</v>
      </c>
    </row>
    <row r="195" spans="1:22" s="1396" customFormat="1" ht="18.75" customHeight="1" hidden="1">
      <c r="A195" s="1448"/>
      <c r="B195" s="1436" t="s">
        <v>36</v>
      </c>
      <c r="C195" s="1459"/>
      <c r="D195" s="1425"/>
      <c r="E195" s="1425"/>
      <c r="F195" s="1426"/>
      <c r="G195" s="1596">
        <v>0.5</v>
      </c>
      <c r="H195" s="1437">
        <f>G195*30</f>
        <v>15</v>
      </c>
      <c r="I195" s="1460"/>
      <c r="J195" s="1425"/>
      <c r="K195" s="1425"/>
      <c r="L195" s="1425"/>
      <c r="M195" s="1461"/>
      <c r="N195" s="1432" t="s">
        <v>181</v>
      </c>
      <c r="O195" s="1433" t="s">
        <v>181</v>
      </c>
      <c r="P195" s="1434" t="s">
        <v>181</v>
      </c>
      <c r="Q195" s="1432" t="s">
        <v>181</v>
      </c>
      <c r="R195" s="1433" t="s">
        <v>181</v>
      </c>
      <c r="S195" s="1625" t="s">
        <v>181</v>
      </c>
      <c r="T195" s="1629">
        <f>G195</f>
        <v>0.5</v>
      </c>
      <c r="U195" s="1629"/>
      <c r="V195" s="1629">
        <f t="shared" si="14"/>
        <v>0.5</v>
      </c>
    </row>
    <row r="196" spans="1:24" s="1396" customFormat="1" ht="18" customHeight="1" hidden="1">
      <c r="A196" s="1421" t="s">
        <v>373</v>
      </c>
      <c r="B196" s="1438" t="s">
        <v>37</v>
      </c>
      <c r="C196" s="1459"/>
      <c r="D196" s="1425">
        <v>4</v>
      </c>
      <c r="E196" s="1425"/>
      <c r="F196" s="1426"/>
      <c r="G196" s="1594">
        <v>2.5</v>
      </c>
      <c r="H196" s="1444">
        <f>G196*30</f>
        <v>75</v>
      </c>
      <c r="I196" s="1445">
        <f>SUM(J196:L196)</f>
        <v>30</v>
      </c>
      <c r="J196" s="1462">
        <v>15</v>
      </c>
      <c r="K196" s="1462">
        <v>15</v>
      </c>
      <c r="L196" s="1462"/>
      <c r="M196" s="1446">
        <f>H196-I196</f>
        <v>45</v>
      </c>
      <c r="N196" s="1432" t="s">
        <v>181</v>
      </c>
      <c r="O196" s="1433" t="s">
        <v>181</v>
      </c>
      <c r="P196" s="1434" t="s">
        <v>181</v>
      </c>
      <c r="Q196" s="1432">
        <v>2</v>
      </c>
      <c r="R196" s="1433"/>
      <c r="S196" s="1625" t="s">
        <v>181</v>
      </c>
      <c r="T196" s="1629"/>
      <c r="U196" s="1629">
        <f>G196</f>
        <v>2.5</v>
      </c>
      <c r="V196" s="1629">
        <f t="shared" si="14"/>
        <v>2.5</v>
      </c>
      <c r="X196" s="1396">
        <v>2</v>
      </c>
    </row>
    <row r="197" spans="1:22" s="45" customFormat="1" ht="37.5" customHeight="1" hidden="1">
      <c r="A197" s="451"/>
      <c r="B197" s="907" t="s">
        <v>374</v>
      </c>
      <c r="C197" s="740"/>
      <c r="D197" s="729"/>
      <c r="E197" s="729"/>
      <c r="F197" s="730"/>
      <c r="G197" s="724"/>
      <c r="H197" s="922"/>
      <c r="I197" s="226"/>
      <c r="J197" s="741"/>
      <c r="K197" s="741"/>
      <c r="L197" s="741"/>
      <c r="M197" s="452"/>
      <c r="N197" s="731"/>
      <c r="O197" s="732"/>
      <c r="P197" s="733"/>
      <c r="Q197" s="731"/>
      <c r="R197" s="732"/>
      <c r="S197" s="1624"/>
      <c r="T197" s="1628"/>
      <c r="U197" s="1628"/>
      <c r="V197" s="1628">
        <f t="shared" si="14"/>
        <v>0</v>
      </c>
    </row>
    <row r="198" spans="1:22" s="1396" customFormat="1" ht="32.25" customHeight="1" hidden="1">
      <c r="A198" s="1421" t="s">
        <v>375</v>
      </c>
      <c r="B198" s="1422" t="s">
        <v>188</v>
      </c>
      <c r="C198" s="1439"/>
      <c r="D198" s="1440"/>
      <c r="E198" s="1441"/>
      <c r="F198" s="1442"/>
      <c r="G198" s="1443">
        <f>SUM(G199:G200)</f>
        <v>3</v>
      </c>
      <c r="H198" s="1457">
        <f>SUM(H199:H200)</f>
        <v>90</v>
      </c>
      <c r="I198" s="1428"/>
      <c r="J198" s="1430"/>
      <c r="K198" s="1430"/>
      <c r="L198" s="1430"/>
      <c r="M198" s="1431"/>
      <c r="N198" s="1432" t="s">
        <v>181</v>
      </c>
      <c r="O198" s="1433" t="s">
        <v>181</v>
      </c>
      <c r="P198" s="1434" t="s">
        <v>181</v>
      </c>
      <c r="Q198" s="1432" t="s">
        <v>181</v>
      </c>
      <c r="R198" s="1433" t="s">
        <v>181</v>
      </c>
      <c r="S198" s="1625" t="s">
        <v>181</v>
      </c>
      <c r="T198" s="1629"/>
      <c r="U198" s="1629"/>
      <c r="V198" s="1629">
        <f t="shared" si="14"/>
        <v>0</v>
      </c>
    </row>
    <row r="199" spans="1:22" s="1396" customFormat="1" ht="18" customHeight="1" hidden="1">
      <c r="A199" s="1421" t="s">
        <v>376</v>
      </c>
      <c r="B199" s="1436" t="s">
        <v>36</v>
      </c>
      <c r="C199" s="1439"/>
      <c r="D199" s="1440"/>
      <c r="E199" s="1441"/>
      <c r="F199" s="1442"/>
      <c r="G199" s="1458">
        <v>1</v>
      </c>
      <c r="H199" s="1437">
        <f>G199*30</f>
        <v>30</v>
      </c>
      <c r="I199" s="1428"/>
      <c r="J199" s="1430"/>
      <c r="K199" s="1430"/>
      <c r="L199" s="1430"/>
      <c r="M199" s="1431"/>
      <c r="N199" s="1432" t="s">
        <v>181</v>
      </c>
      <c r="O199" s="1433" t="s">
        <v>181</v>
      </c>
      <c r="P199" s="1434" t="s">
        <v>181</v>
      </c>
      <c r="Q199" s="1432" t="s">
        <v>181</v>
      </c>
      <c r="R199" s="1433" t="s">
        <v>181</v>
      </c>
      <c r="S199" s="1625" t="s">
        <v>181</v>
      </c>
      <c r="T199" s="1629">
        <f>G199</f>
        <v>1</v>
      </c>
      <c r="U199" s="1629"/>
      <c r="V199" s="1629">
        <f t="shared" si="14"/>
        <v>1</v>
      </c>
    </row>
    <row r="200" spans="1:24" s="1396" customFormat="1" ht="18" customHeight="1" hidden="1">
      <c r="A200" s="1421" t="s">
        <v>377</v>
      </c>
      <c r="B200" s="1438" t="s">
        <v>37</v>
      </c>
      <c r="C200" s="1439">
        <v>6</v>
      </c>
      <c r="D200" s="1440"/>
      <c r="E200" s="1441"/>
      <c r="F200" s="1442"/>
      <c r="G200" s="1443">
        <v>2</v>
      </c>
      <c r="H200" s="1444">
        <f>G200*30</f>
        <v>60</v>
      </c>
      <c r="I200" s="1445">
        <f>SUM(J200:L200)</f>
        <v>24</v>
      </c>
      <c r="J200" s="1430">
        <v>16</v>
      </c>
      <c r="K200" s="1430">
        <v>8</v>
      </c>
      <c r="L200" s="1430"/>
      <c r="M200" s="1446">
        <f>H200-I200</f>
        <v>36</v>
      </c>
      <c r="N200" s="1432" t="s">
        <v>181</v>
      </c>
      <c r="O200" s="1433" t="s">
        <v>181</v>
      </c>
      <c r="P200" s="1434" t="s">
        <v>181</v>
      </c>
      <c r="Q200" s="1432" t="s">
        <v>181</v>
      </c>
      <c r="R200" s="1433"/>
      <c r="S200" s="1625">
        <v>3</v>
      </c>
      <c r="T200" s="1629"/>
      <c r="U200" s="1629">
        <f>G200</f>
        <v>2</v>
      </c>
      <c r="V200" s="1629">
        <f t="shared" si="14"/>
        <v>2</v>
      </c>
      <c r="X200" s="1396">
        <v>2</v>
      </c>
    </row>
    <row r="201" spans="1:22" s="45" customFormat="1" ht="32.25" customHeight="1" hidden="1">
      <c r="A201" s="451" t="s">
        <v>215</v>
      </c>
      <c r="B201" s="915" t="s">
        <v>186</v>
      </c>
      <c r="C201" s="721"/>
      <c r="D201" s="722"/>
      <c r="E201" s="729"/>
      <c r="F201" s="730"/>
      <c r="G201" s="1592">
        <v>4</v>
      </c>
      <c r="H201" s="996">
        <f>SUM(H$202:H$203)</f>
        <v>120</v>
      </c>
      <c r="I201" s="737"/>
      <c r="J201" s="735"/>
      <c r="K201" s="736"/>
      <c r="L201" s="736"/>
      <c r="M201" s="924"/>
      <c r="N201" s="731" t="s">
        <v>181</v>
      </c>
      <c r="O201" s="732" t="s">
        <v>181</v>
      </c>
      <c r="P201" s="733" t="s">
        <v>181</v>
      </c>
      <c r="Q201" s="731" t="s">
        <v>181</v>
      </c>
      <c r="R201" s="732" t="s">
        <v>181</v>
      </c>
      <c r="S201" s="1624" t="s">
        <v>181</v>
      </c>
      <c r="T201" s="1628"/>
      <c r="U201" s="1628"/>
      <c r="V201" s="1628">
        <f t="shared" si="14"/>
        <v>0</v>
      </c>
    </row>
    <row r="202" spans="1:22" s="45" customFormat="1" ht="16.5" customHeight="1" hidden="1">
      <c r="A202" s="451"/>
      <c r="B202" s="919" t="s">
        <v>36</v>
      </c>
      <c r="C202" s="721"/>
      <c r="D202" s="722"/>
      <c r="E202" s="729"/>
      <c r="F202" s="730"/>
      <c r="G202" s="1593">
        <v>1</v>
      </c>
      <c r="H202" s="920">
        <f>G202*30</f>
        <v>30</v>
      </c>
      <c r="I202" s="737"/>
      <c r="J202" s="735"/>
      <c r="K202" s="736"/>
      <c r="L202" s="736"/>
      <c r="M202" s="924"/>
      <c r="N202" s="731" t="s">
        <v>181</v>
      </c>
      <c r="O202" s="732" t="s">
        <v>181</v>
      </c>
      <c r="P202" s="733" t="s">
        <v>181</v>
      </c>
      <c r="Q202" s="731" t="s">
        <v>181</v>
      </c>
      <c r="R202" s="732" t="s">
        <v>181</v>
      </c>
      <c r="S202" s="1624" t="s">
        <v>181</v>
      </c>
      <c r="T202" s="1628">
        <f>G202</f>
        <v>1</v>
      </c>
      <c r="U202" s="1628"/>
      <c r="V202" s="1628">
        <f t="shared" si="14"/>
        <v>1</v>
      </c>
    </row>
    <row r="203" spans="1:24" s="45" customFormat="1" ht="36.75" customHeight="1" hidden="1">
      <c r="A203" s="451" t="s">
        <v>216</v>
      </c>
      <c r="B203" s="921" t="s">
        <v>37</v>
      </c>
      <c r="C203" s="721">
        <v>4</v>
      </c>
      <c r="D203" s="722"/>
      <c r="E203" s="729"/>
      <c r="F203" s="730"/>
      <c r="G203" s="1592">
        <v>3</v>
      </c>
      <c r="H203" s="922">
        <f>G203*30</f>
        <v>90</v>
      </c>
      <c r="I203" s="226">
        <f>SUM(J203:L203)</f>
        <v>30</v>
      </c>
      <c r="J203" s="738">
        <v>15</v>
      </c>
      <c r="K203" s="739">
        <v>8</v>
      </c>
      <c r="L203" s="739">
        <v>7</v>
      </c>
      <c r="M203" s="452">
        <f>H203-I203</f>
        <v>60</v>
      </c>
      <c r="N203" s="731" t="s">
        <v>181</v>
      </c>
      <c r="O203" s="732" t="s">
        <v>181</v>
      </c>
      <c r="P203" s="733" t="s">
        <v>181</v>
      </c>
      <c r="Q203" s="731">
        <v>2</v>
      </c>
      <c r="R203" s="732" t="s">
        <v>181</v>
      </c>
      <c r="S203" s="1624" t="s">
        <v>181</v>
      </c>
      <c r="T203" s="1628"/>
      <c r="U203" s="1628">
        <f>G203</f>
        <v>3</v>
      </c>
      <c r="V203" s="1628">
        <f t="shared" si="14"/>
        <v>3</v>
      </c>
      <c r="X203" s="45">
        <v>2</v>
      </c>
    </row>
    <row r="204" spans="1:22" s="1396" customFormat="1" ht="18" customHeight="1" hidden="1">
      <c r="A204" s="1421" t="s">
        <v>217</v>
      </c>
      <c r="B204" s="1449" t="s">
        <v>220</v>
      </c>
      <c r="C204" s="1439"/>
      <c r="D204" s="1440"/>
      <c r="E204" s="1440"/>
      <c r="F204" s="1450"/>
      <c r="G204" s="1594">
        <f>G205+G206</f>
        <v>3</v>
      </c>
      <c r="H204" s="1444">
        <f>G204*30</f>
        <v>90</v>
      </c>
      <c r="I204" s="1445"/>
      <c r="J204" s="1451"/>
      <c r="K204" s="1452"/>
      <c r="L204" s="1452"/>
      <c r="M204" s="1446"/>
      <c r="N204" s="1432"/>
      <c r="O204" s="1433"/>
      <c r="P204" s="1434"/>
      <c r="Q204" s="1432"/>
      <c r="R204" s="1433"/>
      <c r="S204" s="1625"/>
      <c r="T204" s="1629"/>
      <c r="U204" s="1629"/>
      <c r="V204" s="1629">
        <f t="shared" si="14"/>
        <v>0</v>
      </c>
    </row>
    <row r="205" spans="1:22" s="1396" customFormat="1" ht="18" customHeight="1" hidden="1">
      <c r="A205" s="1421"/>
      <c r="B205" s="1640" t="s">
        <v>36</v>
      </c>
      <c r="C205" s="1439"/>
      <c r="D205" s="1440"/>
      <c r="E205" s="1440"/>
      <c r="F205" s="1450"/>
      <c r="G205" s="1594"/>
      <c r="H205" s="1444">
        <f>G205*30</f>
        <v>0</v>
      </c>
      <c r="I205" s="1445"/>
      <c r="J205" s="1451"/>
      <c r="K205" s="1452"/>
      <c r="L205" s="1452"/>
      <c r="M205" s="1446"/>
      <c r="N205" s="1432"/>
      <c r="O205" s="1433"/>
      <c r="P205" s="1434"/>
      <c r="Q205" s="1432"/>
      <c r="R205" s="1433"/>
      <c r="S205" s="1625"/>
      <c r="T205" s="1629">
        <f>G205</f>
        <v>0</v>
      </c>
      <c r="U205" s="1629"/>
      <c r="V205" s="1629">
        <f t="shared" si="14"/>
        <v>0</v>
      </c>
    </row>
    <row r="206" spans="1:24" s="1396" customFormat="1" ht="18" customHeight="1" hidden="1">
      <c r="A206" s="1421" t="s">
        <v>217</v>
      </c>
      <c r="B206" s="1449" t="s">
        <v>220</v>
      </c>
      <c r="C206" s="1439"/>
      <c r="D206" s="1440">
        <v>6</v>
      </c>
      <c r="E206" s="1440"/>
      <c r="F206" s="1450"/>
      <c r="G206" s="1594">
        <v>3</v>
      </c>
      <c r="H206" s="1444">
        <f>G206*30</f>
        <v>90</v>
      </c>
      <c r="I206" s="1445">
        <f>SUM(J206:L206)</f>
        <v>32</v>
      </c>
      <c r="J206" s="1451">
        <v>16</v>
      </c>
      <c r="K206" s="1452">
        <v>8</v>
      </c>
      <c r="L206" s="1452">
        <v>8</v>
      </c>
      <c r="M206" s="1446">
        <f>H206-I206</f>
        <v>58</v>
      </c>
      <c r="N206" s="1432" t="s">
        <v>181</v>
      </c>
      <c r="O206" s="1433" t="s">
        <v>181</v>
      </c>
      <c r="P206" s="1434" t="s">
        <v>181</v>
      </c>
      <c r="Q206" s="1432" t="s">
        <v>181</v>
      </c>
      <c r="R206" s="1433"/>
      <c r="S206" s="1625">
        <v>4</v>
      </c>
      <c r="T206" s="1629"/>
      <c r="U206" s="1629">
        <f>G206</f>
        <v>3</v>
      </c>
      <c r="V206" s="1629">
        <f t="shared" si="14"/>
        <v>3</v>
      </c>
      <c r="X206" s="1396">
        <v>2</v>
      </c>
    </row>
    <row r="207" spans="1:22" s="1396" customFormat="1" ht="18.75" customHeight="1" hidden="1">
      <c r="A207" s="1421" t="s">
        <v>219</v>
      </c>
      <c r="B207" s="1453" t="s">
        <v>189</v>
      </c>
      <c r="C207" s="1423"/>
      <c r="D207" s="1424"/>
      <c r="E207" s="1425"/>
      <c r="F207" s="1426"/>
      <c r="G207" s="1597">
        <f>G208+G209</f>
        <v>4</v>
      </c>
      <c r="H207" s="1427">
        <f>H208+H209</f>
        <v>120</v>
      </c>
      <c r="I207" s="1454"/>
      <c r="J207" s="1455"/>
      <c r="K207" s="1424"/>
      <c r="L207" s="1424"/>
      <c r="M207" s="1456"/>
      <c r="N207" s="1432" t="s">
        <v>181</v>
      </c>
      <c r="O207" s="1433" t="s">
        <v>181</v>
      </c>
      <c r="P207" s="1434" t="s">
        <v>181</v>
      </c>
      <c r="Q207" s="1432" t="s">
        <v>181</v>
      </c>
      <c r="R207" s="1433" t="s">
        <v>181</v>
      </c>
      <c r="S207" s="1625" t="s">
        <v>181</v>
      </c>
      <c r="T207" s="1629"/>
      <c r="U207" s="1629"/>
      <c r="V207" s="1629">
        <f t="shared" si="14"/>
        <v>0</v>
      </c>
    </row>
    <row r="208" spans="1:22" s="1396" customFormat="1" ht="18" customHeight="1" hidden="1">
      <c r="A208" s="1448"/>
      <c r="B208" s="1436" t="s">
        <v>36</v>
      </c>
      <c r="C208" s="1423"/>
      <c r="D208" s="1424"/>
      <c r="E208" s="1425"/>
      <c r="F208" s="1426"/>
      <c r="G208" s="1598">
        <v>1</v>
      </c>
      <c r="H208" s="1437">
        <f>G208*30</f>
        <v>30</v>
      </c>
      <c r="I208" s="1454"/>
      <c r="J208" s="1455"/>
      <c r="K208" s="1424"/>
      <c r="L208" s="1424"/>
      <c r="M208" s="1456"/>
      <c r="N208" s="1432" t="s">
        <v>181</v>
      </c>
      <c r="O208" s="1433" t="s">
        <v>181</v>
      </c>
      <c r="P208" s="1434" t="s">
        <v>181</v>
      </c>
      <c r="Q208" s="1432" t="s">
        <v>181</v>
      </c>
      <c r="R208" s="1433" t="s">
        <v>181</v>
      </c>
      <c r="S208" s="1625" t="s">
        <v>181</v>
      </c>
      <c r="T208" s="1629">
        <f>G208</f>
        <v>1</v>
      </c>
      <c r="U208" s="1629"/>
      <c r="V208" s="1629">
        <f t="shared" si="14"/>
        <v>1</v>
      </c>
    </row>
    <row r="209" spans="1:24" s="45" customFormat="1" ht="19.5" customHeight="1" hidden="1">
      <c r="A209" s="918" t="s">
        <v>378</v>
      </c>
      <c r="B209" s="921" t="s">
        <v>37</v>
      </c>
      <c r="C209" s="721">
        <v>3</v>
      </c>
      <c r="D209" s="722"/>
      <c r="E209" s="729"/>
      <c r="F209" s="730"/>
      <c r="G209" s="1594">
        <v>3</v>
      </c>
      <c r="H209" s="922">
        <f>G209*30</f>
        <v>90</v>
      </c>
      <c r="I209" s="226">
        <f>SUM(J209:L209)</f>
        <v>30</v>
      </c>
      <c r="J209" s="735">
        <v>20</v>
      </c>
      <c r="K209" s="736">
        <v>10</v>
      </c>
      <c r="L209" s="736"/>
      <c r="M209" s="452">
        <f>H209-I209</f>
        <v>60</v>
      </c>
      <c r="N209" s="731" t="s">
        <v>181</v>
      </c>
      <c r="O209" s="732" t="s">
        <v>181</v>
      </c>
      <c r="P209" s="733">
        <v>3</v>
      </c>
      <c r="Q209" s="731" t="s">
        <v>181</v>
      </c>
      <c r="R209" s="732" t="s">
        <v>181</v>
      </c>
      <c r="S209" s="1624" t="s">
        <v>181</v>
      </c>
      <c r="T209" s="1628"/>
      <c r="U209" s="1628">
        <f>G209</f>
        <v>3</v>
      </c>
      <c r="V209" s="1628">
        <f t="shared" si="14"/>
        <v>3</v>
      </c>
      <c r="X209" s="45">
        <v>1</v>
      </c>
    </row>
    <row r="210" spans="1:22" s="45" customFormat="1" ht="30" customHeight="1" hidden="1">
      <c r="A210" s="451" t="s">
        <v>221</v>
      </c>
      <c r="B210" s="925" t="s">
        <v>379</v>
      </c>
      <c r="C210" s="721"/>
      <c r="D210" s="722"/>
      <c r="E210" s="729"/>
      <c r="F210" s="730"/>
      <c r="G210" s="1593">
        <v>3.5</v>
      </c>
      <c r="H210" s="926">
        <f>G210*30</f>
        <v>105</v>
      </c>
      <c r="I210" s="226"/>
      <c r="J210" s="735"/>
      <c r="K210" s="736"/>
      <c r="L210" s="736"/>
      <c r="M210" s="452"/>
      <c r="N210" s="731"/>
      <c r="O210" s="732"/>
      <c r="P210" s="733"/>
      <c r="Q210" s="731"/>
      <c r="R210" s="732"/>
      <c r="S210" s="1624"/>
      <c r="T210" s="1628">
        <f>G210</f>
        <v>3.5</v>
      </c>
      <c r="U210" s="1628"/>
      <c r="V210" s="1628">
        <f t="shared" si="14"/>
        <v>3.5</v>
      </c>
    </row>
    <row r="211" spans="1:24" s="1396" customFormat="1" ht="29.25" customHeight="1" hidden="1">
      <c r="A211" s="1448" t="s">
        <v>222</v>
      </c>
      <c r="B211" s="1447" t="s">
        <v>470</v>
      </c>
      <c r="C211" s="1423"/>
      <c r="D211" s="1424">
        <v>5</v>
      </c>
      <c r="E211" s="1441"/>
      <c r="F211" s="1442"/>
      <c r="G211" s="1594">
        <v>3.5</v>
      </c>
      <c r="H211" s="1444">
        <f>G211*30</f>
        <v>105</v>
      </c>
      <c r="I211" s="1445">
        <f>SUM(J211:L211)</f>
        <v>45</v>
      </c>
      <c r="J211" s="1430">
        <v>27</v>
      </c>
      <c r="K211" s="1430">
        <v>9</v>
      </c>
      <c r="L211" s="1430">
        <v>9</v>
      </c>
      <c r="M211" s="1446">
        <f>H211-I211</f>
        <v>60</v>
      </c>
      <c r="N211" s="1432" t="s">
        <v>181</v>
      </c>
      <c r="O211" s="1433" t="s">
        <v>181</v>
      </c>
      <c r="P211" s="1434" t="s">
        <v>181</v>
      </c>
      <c r="Q211" s="1432" t="s">
        <v>181</v>
      </c>
      <c r="R211" s="1433">
        <v>5</v>
      </c>
      <c r="S211" s="1625"/>
      <c r="T211" s="1629"/>
      <c r="U211" s="1629">
        <f>G211</f>
        <v>3.5</v>
      </c>
      <c r="V211" s="1629">
        <f t="shared" si="14"/>
        <v>3.5</v>
      </c>
      <c r="X211" s="1396">
        <v>2</v>
      </c>
    </row>
    <row r="212" spans="1:22" s="45" customFormat="1" ht="15.75" customHeight="1" hidden="1">
      <c r="A212" s="451" t="s">
        <v>223</v>
      </c>
      <c r="B212" s="927" t="s">
        <v>380</v>
      </c>
      <c r="C212" s="721"/>
      <c r="D212" s="722"/>
      <c r="E212" s="720"/>
      <c r="F212" s="742"/>
      <c r="G212" s="1592">
        <f>G213+G216</f>
        <v>13</v>
      </c>
      <c r="H212" s="916">
        <f>H213+H216</f>
        <v>390</v>
      </c>
      <c r="I212" s="226"/>
      <c r="J212" s="736"/>
      <c r="K212" s="736"/>
      <c r="L212" s="736"/>
      <c r="M212" s="452"/>
      <c r="N212" s="731"/>
      <c r="O212" s="732"/>
      <c r="P212" s="733"/>
      <c r="Q212" s="731"/>
      <c r="R212" s="732"/>
      <c r="S212" s="1624"/>
      <c r="T212" s="1628"/>
      <c r="U212" s="1628"/>
      <c r="V212" s="1628">
        <f t="shared" si="14"/>
        <v>0</v>
      </c>
    </row>
    <row r="213" spans="1:22" s="45" customFormat="1" ht="15.75" customHeight="1" hidden="1">
      <c r="A213" s="451" t="s">
        <v>224</v>
      </c>
      <c r="B213" s="923" t="s">
        <v>187</v>
      </c>
      <c r="C213" s="721"/>
      <c r="D213" s="722"/>
      <c r="E213" s="729"/>
      <c r="F213" s="730"/>
      <c r="G213" s="1592">
        <v>8</v>
      </c>
      <c r="H213" s="996">
        <f>SUM(H$214:H$215)</f>
        <v>240</v>
      </c>
      <c r="I213" s="737"/>
      <c r="J213" s="735"/>
      <c r="K213" s="736"/>
      <c r="L213" s="736"/>
      <c r="M213" s="924"/>
      <c r="N213" s="731" t="s">
        <v>181</v>
      </c>
      <c r="O213" s="732" t="s">
        <v>181</v>
      </c>
      <c r="P213" s="733" t="s">
        <v>181</v>
      </c>
      <c r="Q213" s="731" t="s">
        <v>181</v>
      </c>
      <c r="R213" s="732" t="s">
        <v>181</v>
      </c>
      <c r="S213" s="1624" t="s">
        <v>181</v>
      </c>
      <c r="T213" s="1628"/>
      <c r="U213" s="1628"/>
      <c r="V213" s="1628">
        <f t="shared" si="14"/>
        <v>0</v>
      </c>
    </row>
    <row r="214" spans="1:22" s="45" customFormat="1" ht="15.75" customHeight="1" hidden="1">
      <c r="A214" s="451"/>
      <c r="B214" s="919" t="s">
        <v>36</v>
      </c>
      <c r="C214" s="721"/>
      <c r="D214" s="722"/>
      <c r="E214" s="729"/>
      <c r="F214" s="730"/>
      <c r="G214" s="1593">
        <v>3</v>
      </c>
      <c r="H214" s="920">
        <f>G214*30</f>
        <v>90</v>
      </c>
      <c r="I214" s="737"/>
      <c r="J214" s="735"/>
      <c r="K214" s="736"/>
      <c r="L214" s="736"/>
      <c r="M214" s="924"/>
      <c r="N214" s="731" t="s">
        <v>181</v>
      </c>
      <c r="O214" s="732" t="s">
        <v>181</v>
      </c>
      <c r="P214" s="733" t="s">
        <v>181</v>
      </c>
      <c r="Q214" s="731" t="s">
        <v>181</v>
      </c>
      <c r="R214" s="732" t="s">
        <v>181</v>
      </c>
      <c r="S214" s="1624" t="s">
        <v>181</v>
      </c>
      <c r="T214" s="1628">
        <f>G214</f>
        <v>3</v>
      </c>
      <c r="U214" s="1628"/>
      <c r="V214" s="1628">
        <f t="shared" si="14"/>
        <v>3</v>
      </c>
    </row>
    <row r="215" spans="1:24" s="45" customFormat="1" ht="15.75" customHeight="1" hidden="1">
      <c r="A215" s="451" t="s">
        <v>381</v>
      </c>
      <c r="B215" s="921" t="s">
        <v>37</v>
      </c>
      <c r="C215" s="721">
        <v>5</v>
      </c>
      <c r="D215" s="722"/>
      <c r="E215" s="729"/>
      <c r="F215" s="730"/>
      <c r="G215" s="1592">
        <v>5</v>
      </c>
      <c r="H215" s="922">
        <f>G215*30</f>
        <v>150</v>
      </c>
      <c r="I215" s="226">
        <f>SUM(J215:L215)</f>
        <v>54</v>
      </c>
      <c r="J215" s="735">
        <v>27</v>
      </c>
      <c r="K215" s="736">
        <v>9</v>
      </c>
      <c r="L215" s="736">
        <v>18</v>
      </c>
      <c r="M215" s="452">
        <f>H215-I215</f>
        <v>96</v>
      </c>
      <c r="N215" s="731" t="s">
        <v>181</v>
      </c>
      <c r="O215" s="732" t="s">
        <v>181</v>
      </c>
      <c r="P215" s="733" t="s">
        <v>181</v>
      </c>
      <c r="Q215" s="731" t="s">
        <v>181</v>
      </c>
      <c r="R215" s="732">
        <v>6</v>
      </c>
      <c r="S215" s="1624" t="s">
        <v>181</v>
      </c>
      <c r="T215" s="1628"/>
      <c r="U215" s="1628">
        <f>G215</f>
        <v>5</v>
      </c>
      <c r="V215" s="1628">
        <f t="shared" si="14"/>
        <v>5</v>
      </c>
      <c r="X215" s="45">
        <v>2</v>
      </c>
    </row>
    <row r="216" spans="1:22" s="1396" customFormat="1" ht="30" customHeight="1" hidden="1">
      <c r="A216" s="1421" t="s">
        <v>382</v>
      </c>
      <c r="B216" s="1422" t="s">
        <v>190</v>
      </c>
      <c r="C216" s="1423"/>
      <c r="D216" s="1424"/>
      <c r="E216" s="1425"/>
      <c r="F216" s="1426"/>
      <c r="G216" s="1597">
        <f>SUM(G$217:G$219)</f>
        <v>5</v>
      </c>
      <c r="H216" s="1427">
        <f>SUM(H$217:H$219)</f>
        <v>150</v>
      </c>
      <c r="I216" s="1428"/>
      <c r="J216" s="1429"/>
      <c r="K216" s="1430"/>
      <c r="L216" s="1430"/>
      <c r="M216" s="1431"/>
      <c r="N216" s="1432" t="s">
        <v>181</v>
      </c>
      <c r="O216" s="1433" t="s">
        <v>181</v>
      </c>
      <c r="P216" s="1434" t="s">
        <v>181</v>
      </c>
      <c r="Q216" s="1432" t="s">
        <v>181</v>
      </c>
      <c r="R216" s="1433" t="s">
        <v>181</v>
      </c>
      <c r="S216" s="1625" t="s">
        <v>181</v>
      </c>
      <c r="T216" s="1629"/>
      <c r="U216" s="1629"/>
      <c r="V216" s="1629">
        <f t="shared" si="14"/>
        <v>0</v>
      </c>
    </row>
    <row r="217" spans="1:22" s="1396" customFormat="1" ht="15.75" customHeight="1" hidden="1">
      <c r="A217" s="1421"/>
      <c r="B217" s="1436" t="s">
        <v>36</v>
      </c>
      <c r="C217" s="1423"/>
      <c r="D217" s="1424"/>
      <c r="E217" s="1425"/>
      <c r="F217" s="1426"/>
      <c r="G217" s="1598">
        <v>1.5</v>
      </c>
      <c r="H217" s="1437">
        <f>G217*30</f>
        <v>45</v>
      </c>
      <c r="I217" s="1428"/>
      <c r="J217" s="1429"/>
      <c r="K217" s="1430"/>
      <c r="L217" s="1430"/>
      <c r="M217" s="1431"/>
      <c r="N217" s="1432" t="s">
        <v>181</v>
      </c>
      <c r="O217" s="1433" t="s">
        <v>181</v>
      </c>
      <c r="P217" s="1434" t="s">
        <v>181</v>
      </c>
      <c r="Q217" s="1432" t="s">
        <v>181</v>
      </c>
      <c r="R217" s="1433" t="s">
        <v>181</v>
      </c>
      <c r="S217" s="1625" t="s">
        <v>181</v>
      </c>
      <c r="T217" s="1629">
        <f>G217</f>
        <v>1.5</v>
      </c>
      <c r="U217" s="1629"/>
      <c r="V217" s="1629">
        <f t="shared" si="14"/>
        <v>1.5</v>
      </c>
    </row>
    <row r="218" spans="1:24" s="1396" customFormat="1" ht="36" customHeight="1" hidden="1">
      <c r="A218" s="1421" t="s">
        <v>383</v>
      </c>
      <c r="B218" s="1438" t="s">
        <v>172</v>
      </c>
      <c r="C218" s="1439"/>
      <c r="D218" s="1440">
        <v>3</v>
      </c>
      <c r="E218" s="1441"/>
      <c r="F218" s="1442"/>
      <c r="G218" s="1594">
        <v>2.5</v>
      </c>
      <c r="H218" s="1444">
        <f>G218*30</f>
        <v>75</v>
      </c>
      <c r="I218" s="1445">
        <f>SUM(J218:L218)</f>
        <v>27</v>
      </c>
      <c r="J218" s="1429">
        <v>18</v>
      </c>
      <c r="K218" s="1430"/>
      <c r="L218" s="1430">
        <v>9</v>
      </c>
      <c r="M218" s="1446">
        <f>H218-I218</f>
        <v>48</v>
      </c>
      <c r="N218" s="1432" t="s">
        <v>181</v>
      </c>
      <c r="O218" s="1433" t="s">
        <v>181</v>
      </c>
      <c r="P218" s="1434">
        <v>3</v>
      </c>
      <c r="Q218" s="1432" t="s">
        <v>181</v>
      </c>
      <c r="R218" s="1433"/>
      <c r="S218" s="1625" t="s">
        <v>181</v>
      </c>
      <c r="T218" s="1629"/>
      <c r="U218" s="1629">
        <f>G218</f>
        <v>2.5</v>
      </c>
      <c r="V218" s="1629">
        <f t="shared" si="14"/>
        <v>2.5</v>
      </c>
      <c r="X218" s="1396">
        <v>1</v>
      </c>
    </row>
    <row r="219" spans="1:24" s="1396" customFormat="1" ht="33.75" customHeight="1" hidden="1">
      <c r="A219" s="1421" t="s">
        <v>384</v>
      </c>
      <c r="B219" s="1447" t="s">
        <v>453</v>
      </c>
      <c r="C219" s="1423"/>
      <c r="D219" s="1424"/>
      <c r="E219" s="1441"/>
      <c r="F219" s="1426">
        <v>4</v>
      </c>
      <c r="G219" s="1594">
        <v>1</v>
      </c>
      <c r="H219" s="1444">
        <f>G219*30</f>
        <v>30</v>
      </c>
      <c r="I219" s="1445">
        <f>SUM(J219:L219)</f>
        <v>15</v>
      </c>
      <c r="J219" s="1429"/>
      <c r="K219" s="1430"/>
      <c r="L219" s="1430">
        <v>15</v>
      </c>
      <c r="M219" s="1446">
        <f>H219-I219</f>
        <v>15</v>
      </c>
      <c r="N219" s="1432" t="s">
        <v>181</v>
      </c>
      <c r="O219" s="1433" t="s">
        <v>181</v>
      </c>
      <c r="P219" s="1434" t="s">
        <v>181</v>
      </c>
      <c r="Q219" s="1432">
        <v>1</v>
      </c>
      <c r="R219" s="1433"/>
      <c r="S219" s="1625"/>
      <c r="T219" s="1629"/>
      <c r="U219" s="1629">
        <f>G219</f>
        <v>1</v>
      </c>
      <c r="V219" s="1629">
        <f t="shared" si="14"/>
        <v>1</v>
      </c>
      <c r="X219" s="1396">
        <v>2</v>
      </c>
    </row>
    <row r="220" spans="1:22" s="45" customFormat="1" ht="15.75" customHeight="1" hidden="1">
      <c r="A220" s="451" t="s">
        <v>225</v>
      </c>
      <c r="B220" s="928" t="s">
        <v>227</v>
      </c>
      <c r="C220" s="721"/>
      <c r="D220" s="722"/>
      <c r="E220" s="729"/>
      <c r="F220" s="730"/>
      <c r="G220" s="1600">
        <f>SUM(G$221:G$223)</f>
        <v>9</v>
      </c>
      <c r="H220" s="996">
        <f>SUM(H$221:H$223)</f>
        <v>270</v>
      </c>
      <c r="I220" s="737"/>
      <c r="J220" s="735"/>
      <c r="K220" s="736"/>
      <c r="L220" s="736"/>
      <c r="M220" s="924"/>
      <c r="N220" s="731" t="s">
        <v>181</v>
      </c>
      <c r="O220" s="732" t="s">
        <v>181</v>
      </c>
      <c r="P220" s="733" t="s">
        <v>181</v>
      </c>
      <c r="Q220" s="731" t="s">
        <v>181</v>
      </c>
      <c r="R220" s="732" t="s">
        <v>181</v>
      </c>
      <c r="S220" s="1624" t="s">
        <v>181</v>
      </c>
      <c r="T220" s="1628"/>
      <c r="U220" s="1628"/>
      <c r="V220" s="1628">
        <f t="shared" si="14"/>
        <v>0</v>
      </c>
    </row>
    <row r="221" spans="1:22" s="45" customFormat="1" ht="15.75" customHeight="1" hidden="1">
      <c r="A221" s="451"/>
      <c r="B221" s="919" t="s">
        <v>36</v>
      </c>
      <c r="C221" s="721"/>
      <c r="D221" s="722"/>
      <c r="E221" s="729"/>
      <c r="F221" s="730"/>
      <c r="G221" s="1593">
        <v>2</v>
      </c>
      <c r="H221" s="920">
        <f>G221*30</f>
        <v>60</v>
      </c>
      <c r="I221" s="737"/>
      <c r="J221" s="735"/>
      <c r="K221" s="736"/>
      <c r="L221" s="736"/>
      <c r="M221" s="924"/>
      <c r="N221" s="731"/>
      <c r="O221" s="732"/>
      <c r="P221" s="733"/>
      <c r="Q221" s="731"/>
      <c r="R221" s="732"/>
      <c r="S221" s="1624"/>
      <c r="T221" s="1628">
        <f>G221</f>
        <v>2</v>
      </c>
      <c r="U221" s="1628"/>
      <c r="V221" s="1628">
        <f t="shared" si="14"/>
        <v>2</v>
      </c>
    </row>
    <row r="222" spans="1:24" s="45" customFormat="1" ht="15.75" customHeight="1" hidden="1">
      <c r="A222" s="451" t="s">
        <v>385</v>
      </c>
      <c r="B222" s="921" t="s">
        <v>37</v>
      </c>
      <c r="C222" s="721">
        <v>4</v>
      </c>
      <c r="D222" s="722"/>
      <c r="E222" s="729"/>
      <c r="F222" s="730"/>
      <c r="G222" s="1592">
        <v>5.5</v>
      </c>
      <c r="H222" s="929">
        <f>G222*30</f>
        <v>165</v>
      </c>
      <c r="I222" s="226">
        <f>SUM(J222:L222)</f>
        <v>60</v>
      </c>
      <c r="J222" s="735">
        <v>30</v>
      </c>
      <c r="K222" s="736">
        <v>15</v>
      </c>
      <c r="L222" s="736">
        <v>15</v>
      </c>
      <c r="M222" s="452">
        <f>H222-I222</f>
        <v>105</v>
      </c>
      <c r="N222" s="731" t="s">
        <v>181</v>
      </c>
      <c r="O222" s="732" t="s">
        <v>181</v>
      </c>
      <c r="P222" s="733" t="s">
        <v>181</v>
      </c>
      <c r="Q222" s="731">
        <v>4</v>
      </c>
      <c r="R222" s="732" t="s">
        <v>181</v>
      </c>
      <c r="S222" s="1624" t="s">
        <v>181</v>
      </c>
      <c r="T222" s="1628"/>
      <c r="U222" s="1628">
        <f>G222</f>
        <v>5.5</v>
      </c>
      <c r="V222" s="1628">
        <f t="shared" si="14"/>
        <v>5.5</v>
      </c>
      <c r="W222" s="45">
        <f>G187+G188+G194+G198+G201+G204+G207+G210+G211+G212+G220</f>
        <v>57.5</v>
      </c>
      <c r="X222" s="45">
        <v>2</v>
      </c>
    </row>
    <row r="223" spans="1:24" s="45" customFormat="1" ht="15.75" customHeight="1" hidden="1" thickBot="1">
      <c r="A223" s="930" t="s">
        <v>386</v>
      </c>
      <c r="B223" s="931" t="s">
        <v>192</v>
      </c>
      <c r="C223" s="743"/>
      <c r="D223" s="744"/>
      <c r="E223" s="745">
        <v>5</v>
      </c>
      <c r="F223" s="746"/>
      <c r="G223" s="1601">
        <v>1.5</v>
      </c>
      <c r="H223" s="933">
        <f>G223*30</f>
        <v>45</v>
      </c>
      <c r="I223" s="934">
        <f>SUM(J223:L223)</f>
        <v>18</v>
      </c>
      <c r="J223" s="745"/>
      <c r="K223" s="745"/>
      <c r="L223" s="935">
        <v>18</v>
      </c>
      <c r="M223" s="936">
        <f>H223-I223</f>
        <v>27</v>
      </c>
      <c r="N223" s="937" t="s">
        <v>181</v>
      </c>
      <c r="O223" s="938" t="s">
        <v>181</v>
      </c>
      <c r="P223" s="939" t="s">
        <v>181</v>
      </c>
      <c r="Q223" s="937" t="s">
        <v>181</v>
      </c>
      <c r="R223" s="938">
        <v>2</v>
      </c>
      <c r="S223" s="1626" t="s">
        <v>181</v>
      </c>
      <c r="T223" s="1628"/>
      <c r="U223" s="1628">
        <f>G223</f>
        <v>1.5</v>
      </c>
      <c r="V223" s="1628">
        <f t="shared" si="14"/>
        <v>1.5</v>
      </c>
      <c r="X223" s="45">
        <v>2</v>
      </c>
    </row>
    <row r="224" spans="1:22" s="45" customFormat="1" ht="15.75" customHeight="1" hidden="1" thickBot="1">
      <c r="A224" s="2971" t="s">
        <v>387</v>
      </c>
      <c r="B224" s="2972"/>
      <c r="C224" s="2972"/>
      <c r="D224" s="2972"/>
      <c r="E224" s="2972"/>
      <c r="F224" s="2972"/>
      <c r="G224" s="2972"/>
      <c r="H224" s="2973"/>
      <c r="I224" s="2973"/>
      <c r="J224" s="2973"/>
      <c r="K224" s="2973"/>
      <c r="L224" s="2973"/>
      <c r="M224" s="2973"/>
      <c r="N224" s="2972"/>
      <c r="O224" s="2972"/>
      <c r="P224" s="2972"/>
      <c r="Q224" s="2972"/>
      <c r="R224" s="2972"/>
      <c r="S224" s="2972"/>
      <c r="T224" s="1628">
        <f>SUM(T187:T223)</f>
        <v>15.5</v>
      </c>
      <c r="U224" s="1628">
        <f>SUM(U187:U223)</f>
        <v>42</v>
      </c>
      <c r="V224" s="1628">
        <f>SUM(V187:V223)</f>
        <v>57.5</v>
      </c>
    </row>
    <row r="225" spans="1:19" s="45" customFormat="1" ht="15.75" customHeight="1" hidden="1">
      <c r="A225" s="715" t="s">
        <v>213</v>
      </c>
      <c r="B225" s="907" t="s">
        <v>388</v>
      </c>
      <c r="C225" s="940"/>
      <c r="D225" s="941"/>
      <c r="E225" s="942"/>
      <c r="F225" s="943"/>
      <c r="G225" s="944"/>
      <c r="H225" s="908"/>
      <c r="I225" s="909"/>
      <c r="J225" s="942"/>
      <c r="K225" s="942"/>
      <c r="L225" s="945"/>
      <c r="M225" s="912"/>
      <c r="N225" s="946"/>
      <c r="O225" s="947"/>
      <c r="P225" s="948"/>
      <c r="Q225" s="949"/>
      <c r="R225" s="947"/>
      <c r="S225" s="948"/>
    </row>
    <row r="226" spans="1:19" s="45" customFormat="1" ht="35.25" customHeight="1" hidden="1">
      <c r="A226" s="451" t="s">
        <v>389</v>
      </c>
      <c r="B226" s="1602" t="s">
        <v>491</v>
      </c>
      <c r="C226" s="951"/>
      <c r="D226" s="952"/>
      <c r="E226" s="729"/>
      <c r="F226" s="730"/>
      <c r="G226" s="1603">
        <f>SUM(G227:G228)</f>
        <v>4</v>
      </c>
      <c r="H226" s="954">
        <f>SUM(H227:H228)</f>
        <v>120</v>
      </c>
      <c r="I226" s="226"/>
      <c r="J226" s="729"/>
      <c r="K226" s="729"/>
      <c r="L226" s="722"/>
      <c r="M226" s="452"/>
      <c r="N226" s="955"/>
      <c r="O226" s="914"/>
      <c r="P226" s="716"/>
      <c r="Q226" s="913"/>
      <c r="R226" s="914"/>
      <c r="S226" s="716"/>
    </row>
    <row r="227" spans="1:22" s="45" customFormat="1" ht="15.75" customHeight="1" hidden="1">
      <c r="A227" s="451" t="s">
        <v>391</v>
      </c>
      <c r="B227" s="919" t="s">
        <v>36</v>
      </c>
      <c r="C227" s="951"/>
      <c r="D227" s="952"/>
      <c r="E227" s="729"/>
      <c r="F227" s="730"/>
      <c r="G227" s="1604">
        <v>1.5</v>
      </c>
      <c r="H227" s="957">
        <f>G227*30</f>
        <v>45</v>
      </c>
      <c r="I227" s="226"/>
      <c r="J227" s="729"/>
      <c r="K227" s="729"/>
      <c r="L227" s="722"/>
      <c r="M227" s="452"/>
      <c r="N227" s="955"/>
      <c r="O227" s="914"/>
      <c r="P227" s="716"/>
      <c r="Q227" s="913"/>
      <c r="R227" s="914"/>
      <c r="S227" s="716"/>
      <c r="T227" s="1383">
        <f>G227</f>
        <v>1.5</v>
      </c>
      <c r="U227" s="1383"/>
      <c r="V227" s="1383">
        <f>SUM(T227:U227)</f>
        <v>1.5</v>
      </c>
    </row>
    <row r="228" spans="1:22" s="45" customFormat="1" ht="15.75" customHeight="1" hidden="1">
      <c r="A228" s="451" t="s">
        <v>392</v>
      </c>
      <c r="B228" s="921" t="s">
        <v>37</v>
      </c>
      <c r="C228" s="951"/>
      <c r="D228" s="719">
        <v>4</v>
      </c>
      <c r="E228" s="729"/>
      <c r="F228" s="730"/>
      <c r="G228" s="1603">
        <v>2.5</v>
      </c>
      <c r="H228" s="958">
        <f>G228*30</f>
        <v>75</v>
      </c>
      <c r="I228" s="226">
        <f>SUM(J228:L228)</f>
        <v>30</v>
      </c>
      <c r="J228" s="741">
        <v>15</v>
      </c>
      <c r="K228" s="741"/>
      <c r="L228" s="741">
        <v>15</v>
      </c>
      <c r="M228" s="452">
        <f>H228-I228</f>
        <v>45</v>
      </c>
      <c r="N228" s="959" t="s">
        <v>181</v>
      </c>
      <c r="O228" s="732" t="s">
        <v>181</v>
      </c>
      <c r="P228" s="733" t="s">
        <v>181</v>
      </c>
      <c r="Q228" s="731">
        <v>2</v>
      </c>
      <c r="R228" s="914"/>
      <c r="S228" s="716"/>
      <c r="T228" s="1383"/>
      <c r="U228" s="1383">
        <f>G228</f>
        <v>2.5</v>
      </c>
      <c r="V228" s="1383">
        <f>SUM(T228:U228)</f>
        <v>2.5</v>
      </c>
    </row>
    <row r="229" spans="1:22" s="45" customFormat="1" ht="30" customHeight="1" hidden="1">
      <c r="A229" s="451" t="s">
        <v>226</v>
      </c>
      <c r="B229" s="960" t="s">
        <v>393</v>
      </c>
      <c r="C229" s="951"/>
      <c r="D229" s="952"/>
      <c r="E229" s="729"/>
      <c r="F229" s="730"/>
      <c r="G229" s="1603">
        <f>SUM(G230:G231)</f>
        <v>4.5</v>
      </c>
      <c r="H229" s="954">
        <f>SUM(H230:H231)</f>
        <v>135</v>
      </c>
      <c r="I229" s="226"/>
      <c r="J229" s="729"/>
      <c r="K229" s="729"/>
      <c r="L229" s="722"/>
      <c r="M229" s="452"/>
      <c r="N229" s="955"/>
      <c r="O229" s="914"/>
      <c r="P229" s="716"/>
      <c r="Q229" s="913"/>
      <c r="R229" s="914"/>
      <c r="S229" s="716"/>
      <c r="T229" s="1383"/>
      <c r="U229" s="1383"/>
      <c r="V229" s="1383">
        <f>SUM(T229:U229)</f>
        <v>0</v>
      </c>
    </row>
    <row r="230" spans="1:22" s="45" customFormat="1" ht="15.75" customHeight="1" hidden="1">
      <c r="A230" s="451" t="s">
        <v>228</v>
      </c>
      <c r="B230" s="950" t="s">
        <v>394</v>
      </c>
      <c r="C230" s="951"/>
      <c r="D230" s="719">
        <v>5</v>
      </c>
      <c r="E230" s="720"/>
      <c r="F230" s="742"/>
      <c r="G230" s="1603">
        <v>2.5</v>
      </c>
      <c r="H230" s="958">
        <f>G230*30</f>
        <v>75</v>
      </c>
      <c r="I230" s="226">
        <f>SUM(J230:L230)</f>
        <v>27</v>
      </c>
      <c r="J230" s="736">
        <v>18</v>
      </c>
      <c r="K230" s="736"/>
      <c r="L230" s="736">
        <v>9</v>
      </c>
      <c r="M230" s="452">
        <f>H230-I230</f>
        <v>48</v>
      </c>
      <c r="N230" s="959" t="s">
        <v>181</v>
      </c>
      <c r="O230" s="732" t="s">
        <v>181</v>
      </c>
      <c r="P230" s="733" t="s">
        <v>181</v>
      </c>
      <c r="Q230" s="731" t="s">
        <v>181</v>
      </c>
      <c r="R230" s="732">
        <v>3</v>
      </c>
      <c r="S230" s="716"/>
      <c r="T230" s="1383"/>
      <c r="U230" s="1383">
        <f>G230</f>
        <v>2.5</v>
      </c>
      <c r="V230" s="1383">
        <f>SUM(T230:U230)</f>
        <v>2.5</v>
      </c>
    </row>
    <row r="231" spans="1:22" s="45" customFormat="1" ht="15.75" customHeight="1" hidden="1" thickBot="1">
      <c r="A231" s="961" t="s">
        <v>229</v>
      </c>
      <c r="B231" s="962" t="s">
        <v>393</v>
      </c>
      <c r="C231" s="743"/>
      <c r="D231" s="722">
        <v>6</v>
      </c>
      <c r="E231" s="729"/>
      <c r="F231" s="730"/>
      <c r="G231" s="1603">
        <v>2</v>
      </c>
      <c r="H231" s="963">
        <f>G231*30</f>
        <v>60</v>
      </c>
      <c r="I231" s="934">
        <f>SUM(J231:L231)</f>
        <v>24</v>
      </c>
      <c r="J231" s="964">
        <v>16</v>
      </c>
      <c r="K231" s="965"/>
      <c r="L231" s="965">
        <v>8</v>
      </c>
      <c r="M231" s="936">
        <f>H231-I231</f>
        <v>36</v>
      </c>
      <c r="N231" s="955" t="s">
        <v>181</v>
      </c>
      <c r="O231" s="914" t="s">
        <v>181</v>
      </c>
      <c r="P231" s="716" t="s">
        <v>181</v>
      </c>
      <c r="Q231" s="913" t="s">
        <v>181</v>
      </c>
      <c r="R231" s="914" t="s">
        <v>181</v>
      </c>
      <c r="S231" s="716">
        <v>3</v>
      </c>
      <c r="T231" s="1383"/>
      <c r="U231" s="1383">
        <f>G231</f>
        <v>2</v>
      </c>
      <c r="V231" s="1383">
        <f>SUM(T231:U231)</f>
        <v>2</v>
      </c>
    </row>
    <row r="232" spans="1:22" s="45" customFormat="1" ht="15.75" customHeight="1" hidden="1" thickBot="1">
      <c r="A232" s="2971" t="s">
        <v>395</v>
      </c>
      <c r="B232" s="2972"/>
      <c r="C232" s="2972"/>
      <c r="D232" s="2972"/>
      <c r="E232" s="2972"/>
      <c r="F232" s="2972"/>
      <c r="G232" s="2972"/>
      <c r="H232" s="2973"/>
      <c r="I232" s="2973"/>
      <c r="J232" s="2973"/>
      <c r="K232" s="2973"/>
      <c r="L232" s="2973"/>
      <c r="M232" s="2973"/>
      <c r="N232" s="2972"/>
      <c r="O232" s="2972"/>
      <c r="P232" s="2972"/>
      <c r="Q232" s="2972"/>
      <c r="R232" s="2972"/>
      <c r="S232" s="2974"/>
      <c r="T232" s="1383">
        <f>SUM(T227:T231)</f>
        <v>1.5</v>
      </c>
      <c r="U232" s="1383">
        <f>SUM(U227:U231)</f>
        <v>7</v>
      </c>
      <c r="V232" s="1383"/>
    </row>
    <row r="233" spans="1:22" s="45" customFormat="1" ht="15.75" customHeight="1" hidden="1">
      <c r="A233" s="966" t="s">
        <v>396</v>
      </c>
      <c r="B233" s="967" t="s">
        <v>397</v>
      </c>
      <c r="C233" s="940"/>
      <c r="D233" s="941"/>
      <c r="E233" s="942"/>
      <c r="F233" s="943"/>
      <c r="G233" s="1605">
        <f>G234+G237</f>
        <v>7.5</v>
      </c>
      <c r="H233" s="908">
        <f>H234+H237</f>
        <v>225</v>
      </c>
      <c r="I233" s="909"/>
      <c r="J233" s="942"/>
      <c r="K233" s="942"/>
      <c r="L233" s="945"/>
      <c r="M233" s="912"/>
      <c r="N233" s="946"/>
      <c r="O233" s="947"/>
      <c r="P233" s="948"/>
      <c r="Q233" s="949"/>
      <c r="R233" s="947"/>
      <c r="S233" s="948"/>
      <c r="T233" s="1383"/>
      <c r="U233" s="1383"/>
      <c r="V233" s="1383"/>
    </row>
    <row r="234" spans="1:22" s="45" customFormat="1" ht="15.75" customHeight="1" hidden="1">
      <c r="A234" s="451" t="s">
        <v>398</v>
      </c>
      <c r="B234" s="968" t="s">
        <v>399</v>
      </c>
      <c r="C234" s="951"/>
      <c r="D234" s="719"/>
      <c r="E234" s="720"/>
      <c r="F234" s="742"/>
      <c r="G234" s="1603">
        <v>5.5</v>
      </c>
      <c r="H234" s="954">
        <f>H235+H236</f>
        <v>165</v>
      </c>
      <c r="I234" s="226"/>
      <c r="J234" s="736"/>
      <c r="K234" s="736"/>
      <c r="L234" s="736"/>
      <c r="M234" s="452"/>
      <c r="N234" s="959"/>
      <c r="O234" s="732"/>
      <c r="P234" s="733"/>
      <c r="Q234" s="731"/>
      <c r="R234" s="732"/>
      <c r="S234" s="716"/>
      <c r="T234" s="1383"/>
      <c r="U234" s="1383"/>
      <c r="V234" s="1383"/>
    </row>
    <row r="235" spans="1:22" s="45" customFormat="1" ht="15.75" customHeight="1" hidden="1">
      <c r="A235" s="451"/>
      <c r="B235" s="919" t="s">
        <v>36</v>
      </c>
      <c r="C235" s="951"/>
      <c r="D235" s="719"/>
      <c r="E235" s="720"/>
      <c r="F235" s="742"/>
      <c r="G235" s="1604">
        <v>3</v>
      </c>
      <c r="H235" s="954">
        <f>G235*30</f>
        <v>90</v>
      </c>
      <c r="I235" s="226"/>
      <c r="J235" s="736"/>
      <c r="K235" s="736"/>
      <c r="L235" s="736"/>
      <c r="M235" s="452"/>
      <c r="N235" s="959"/>
      <c r="O235" s="732"/>
      <c r="P235" s="733"/>
      <c r="Q235" s="731"/>
      <c r="R235" s="732"/>
      <c r="S235" s="716"/>
      <c r="T235" s="1383"/>
      <c r="U235" s="1383"/>
      <c r="V235" s="1383"/>
    </row>
    <row r="236" spans="1:22" s="45" customFormat="1" ht="15.75" customHeight="1" hidden="1">
      <c r="A236" s="451" t="s">
        <v>400</v>
      </c>
      <c r="B236" s="921" t="s">
        <v>37</v>
      </c>
      <c r="C236" s="951"/>
      <c r="D236" s="719">
        <v>5</v>
      </c>
      <c r="E236" s="720"/>
      <c r="F236" s="742"/>
      <c r="G236" s="1603">
        <v>2.5</v>
      </c>
      <c r="H236" s="958">
        <f>G236*30</f>
        <v>75</v>
      </c>
      <c r="I236" s="226">
        <f>SUM(J236:L236)</f>
        <v>27</v>
      </c>
      <c r="J236" s="736">
        <v>18</v>
      </c>
      <c r="K236" s="736"/>
      <c r="L236" s="736">
        <v>9</v>
      </c>
      <c r="M236" s="452">
        <f>H236-I236</f>
        <v>48</v>
      </c>
      <c r="N236" s="959" t="s">
        <v>181</v>
      </c>
      <c r="O236" s="732" t="s">
        <v>181</v>
      </c>
      <c r="P236" s="733" t="s">
        <v>181</v>
      </c>
      <c r="Q236" s="731" t="s">
        <v>181</v>
      </c>
      <c r="R236" s="732">
        <v>3</v>
      </c>
      <c r="S236" s="716"/>
      <c r="T236" s="1383"/>
      <c r="U236" s="1383"/>
      <c r="V236" s="1383"/>
    </row>
    <row r="237" spans="1:22" s="45" customFormat="1" ht="15.75" customHeight="1" hidden="1">
      <c r="A237" s="451" t="s">
        <v>401</v>
      </c>
      <c r="B237" s="969" t="s">
        <v>402</v>
      </c>
      <c r="C237" s="951"/>
      <c r="D237" s="722">
        <v>6</v>
      </c>
      <c r="E237" s="729"/>
      <c r="F237" s="730"/>
      <c r="G237" s="1603">
        <v>2</v>
      </c>
      <c r="H237" s="958">
        <f>G237*30</f>
        <v>60</v>
      </c>
      <c r="I237" s="226">
        <f>SUM(J237:L237)</f>
        <v>24</v>
      </c>
      <c r="J237" s="735">
        <v>16</v>
      </c>
      <c r="K237" s="736"/>
      <c r="L237" s="736">
        <v>8</v>
      </c>
      <c r="M237" s="452">
        <f>H237-I237</f>
        <v>36</v>
      </c>
      <c r="N237" s="955" t="s">
        <v>181</v>
      </c>
      <c r="O237" s="914" t="s">
        <v>181</v>
      </c>
      <c r="P237" s="716" t="s">
        <v>181</v>
      </c>
      <c r="Q237" s="913" t="s">
        <v>181</v>
      </c>
      <c r="R237" s="914" t="s">
        <v>181</v>
      </c>
      <c r="S237" s="716">
        <v>3</v>
      </c>
      <c r="T237" s="1383"/>
      <c r="U237" s="1383"/>
      <c r="V237" s="1383"/>
    </row>
    <row r="238" spans="1:22" s="45" customFormat="1" ht="15.75" customHeight="1" hidden="1">
      <c r="A238" s="451" t="s">
        <v>403</v>
      </c>
      <c r="B238" s="970" t="s">
        <v>404</v>
      </c>
      <c r="C238" s="951"/>
      <c r="D238" s="952"/>
      <c r="E238" s="729"/>
      <c r="F238" s="730"/>
      <c r="G238" s="1603">
        <f>SUM(G239:G240)</f>
        <v>3.5</v>
      </c>
      <c r="H238" s="958">
        <f>SUM(H239:H240)</f>
        <v>105</v>
      </c>
      <c r="I238" s="226"/>
      <c r="J238" s="729"/>
      <c r="K238" s="729"/>
      <c r="L238" s="722"/>
      <c r="M238" s="452"/>
      <c r="N238" s="955"/>
      <c r="O238" s="914"/>
      <c r="P238" s="716"/>
      <c r="Q238" s="913"/>
      <c r="R238" s="914"/>
      <c r="S238" s="716"/>
      <c r="T238" s="1383"/>
      <c r="U238" s="1383"/>
      <c r="V238" s="1383"/>
    </row>
    <row r="239" spans="1:22" s="45" customFormat="1" ht="15.75" customHeight="1" hidden="1">
      <c r="A239" s="451"/>
      <c r="B239" s="919" t="s">
        <v>36</v>
      </c>
      <c r="C239" s="951"/>
      <c r="D239" s="952"/>
      <c r="E239" s="729"/>
      <c r="F239" s="730"/>
      <c r="G239" s="1604">
        <v>1</v>
      </c>
      <c r="H239" s="957">
        <f>G239*30</f>
        <v>30</v>
      </c>
      <c r="I239" s="226"/>
      <c r="J239" s="729"/>
      <c r="K239" s="729"/>
      <c r="L239" s="722"/>
      <c r="M239" s="452"/>
      <c r="N239" s="955"/>
      <c r="O239" s="914"/>
      <c r="P239" s="716"/>
      <c r="Q239" s="913"/>
      <c r="R239" s="914"/>
      <c r="S239" s="716"/>
      <c r="T239" s="1383"/>
      <c r="U239" s="1383"/>
      <c r="V239" s="1383"/>
    </row>
    <row r="240" spans="1:22" s="45" customFormat="1" ht="15.75" customHeight="1" hidden="1" thickBot="1">
      <c r="A240" s="451" t="s">
        <v>405</v>
      </c>
      <c r="B240" s="921" t="s">
        <v>37</v>
      </c>
      <c r="C240" s="951"/>
      <c r="D240" s="719">
        <v>4</v>
      </c>
      <c r="E240" s="729"/>
      <c r="F240" s="730"/>
      <c r="G240" s="1603">
        <v>2.5</v>
      </c>
      <c r="H240" s="963">
        <f>G240*30</f>
        <v>75</v>
      </c>
      <c r="I240" s="934">
        <f>SUM(J240:L240)</f>
        <v>30</v>
      </c>
      <c r="J240" s="971">
        <v>15</v>
      </c>
      <c r="K240" s="971"/>
      <c r="L240" s="971">
        <v>15</v>
      </c>
      <c r="M240" s="936">
        <f>H240-I240</f>
        <v>45</v>
      </c>
      <c r="N240" s="959" t="s">
        <v>181</v>
      </c>
      <c r="O240" s="732" t="s">
        <v>181</v>
      </c>
      <c r="P240" s="733" t="s">
        <v>181</v>
      </c>
      <c r="Q240" s="731">
        <v>2</v>
      </c>
      <c r="R240" s="914"/>
      <c r="S240" s="716"/>
      <c r="T240" s="1383"/>
      <c r="U240" s="1383"/>
      <c r="V240" s="1383"/>
    </row>
    <row r="241" spans="1:22" s="45" customFormat="1" ht="15.75" customHeight="1" hidden="1" thickBot="1">
      <c r="A241" s="2971" t="s">
        <v>406</v>
      </c>
      <c r="B241" s="2972"/>
      <c r="C241" s="2972"/>
      <c r="D241" s="2972"/>
      <c r="E241" s="2972"/>
      <c r="F241" s="2972"/>
      <c r="G241" s="2972"/>
      <c r="H241" s="2975"/>
      <c r="I241" s="2975"/>
      <c r="J241" s="2975"/>
      <c r="K241" s="2975"/>
      <c r="L241" s="2975"/>
      <c r="M241" s="2975"/>
      <c r="N241" s="2972"/>
      <c r="O241" s="2972"/>
      <c r="P241" s="2972"/>
      <c r="Q241" s="2972"/>
      <c r="R241" s="2972"/>
      <c r="S241" s="2974"/>
      <c r="T241" s="1383"/>
      <c r="U241" s="1383"/>
      <c r="V241" s="1383"/>
    </row>
    <row r="242" spans="1:22" s="45" customFormat="1" ht="15.75" customHeight="1" hidden="1">
      <c r="A242" s="451" t="s">
        <v>407</v>
      </c>
      <c r="B242" s="972" t="s">
        <v>408</v>
      </c>
      <c r="C242" s="721"/>
      <c r="D242" s="722">
        <v>6</v>
      </c>
      <c r="E242" s="729"/>
      <c r="F242" s="730"/>
      <c r="G242" s="1592">
        <v>2</v>
      </c>
      <c r="H242" s="908">
        <f>G242*30</f>
        <v>60</v>
      </c>
      <c r="I242" s="909">
        <f>SUM(J242:L242)</f>
        <v>24</v>
      </c>
      <c r="J242" s="910">
        <v>16</v>
      </c>
      <c r="K242" s="911"/>
      <c r="L242" s="911">
        <v>8</v>
      </c>
      <c r="M242" s="912">
        <f>H242-I242</f>
        <v>36</v>
      </c>
      <c r="N242" s="913" t="s">
        <v>181</v>
      </c>
      <c r="O242" s="914" t="s">
        <v>181</v>
      </c>
      <c r="P242" s="716" t="s">
        <v>181</v>
      </c>
      <c r="Q242" s="913" t="s">
        <v>181</v>
      </c>
      <c r="R242" s="914" t="s">
        <v>181</v>
      </c>
      <c r="S242" s="716">
        <v>3</v>
      </c>
      <c r="T242" s="1383"/>
      <c r="U242" s="1383"/>
      <c r="V242" s="1383"/>
    </row>
    <row r="243" spans="1:22" s="45" customFormat="1" ht="15.75" customHeight="1" hidden="1">
      <c r="A243" s="451" t="s">
        <v>403</v>
      </c>
      <c r="B243" s="970" t="s">
        <v>404</v>
      </c>
      <c r="C243" s="951"/>
      <c r="D243" s="952"/>
      <c r="E243" s="729"/>
      <c r="F243" s="730"/>
      <c r="G243" s="1592">
        <f>SUM(G244:G245)</f>
        <v>3.5</v>
      </c>
      <c r="H243" s="958">
        <f>SUM(H244:H245)</f>
        <v>105</v>
      </c>
      <c r="I243" s="226"/>
      <c r="J243" s="729"/>
      <c r="K243" s="729"/>
      <c r="L243" s="722"/>
      <c r="M243" s="452"/>
      <c r="N243" s="913"/>
      <c r="O243" s="914"/>
      <c r="P243" s="716"/>
      <c r="Q243" s="913"/>
      <c r="R243" s="914"/>
      <c r="S243" s="716"/>
      <c r="T243" s="1383"/>
      <c r="U243" s="1383"/>
      <c r="V243" s="1383"/>
    </row>
    <row r="244" spans="1:22" s="45" customFormat="1" ht="15.75" customHeight="1" hidden="1">
      <c r="A244" s="451"/>
      <c r="B244" s="919" t="s">
        <v>36</v>
      </c>
      <c r="C244" s="951"/>
      <c r="D244" s="952"/>
      <c r="E244" s="729"/>
      <c r="F244" s="730"/>
      <c r="G244" s="1593">
        <v>1</v>
      </c>
      <c r="H244" s="957">
        <f>G244*30</f>
        <v>30</v>
      </c>
      <c r="I244" s="226"/>
      <c r="J244" s="729"/>
      <c r="K244" s="729"/>
      <c r="L244" s="722"/>
      <c r="M244" s="452"/>
      <c r="N244" s="913"/>
      <c r="O244" s="914"/>
      <c r="P244" s="716"/>
      <c r="Q244" s="913"/>
      <c r="R244" s="914"/>
      <c r="S244" s="716"/>
      <c r="T244" s="1383"/>
      <c r="U244" s="1383"/>
      <c r="V244" s="1383"/>
    </row>
    <row r="245" spans="1:22" s="45" customFormat="1" ht="15.75" customHeight="1" hidden="1">
      <c r="A245" s="451" t="s">
        <v>405</v>
      </c>
      <c r="B245" s="921" t="s">
        <v>37</v>
      </c>
      <c r="C245" s="951"/>
      <c r="D245" s="719">
        <v>4</v>
      </c>
      <c r="E245" s="729"/>
      <c r="F245" s="730"/>
      <c r="G245" s="1592">
        <v>2.5</v>
      </c>
      <c r="H245" s="922">
        <f>G245*30</f>
        <v>75</v>
      </c>
      <c r="I245" s="226">
        <f>SUM(J245:L245)</f>
        <v>30</v>
      </c>
      <c r="J245" s="741">
        <v>15</v>
      </c>
      <c r="K245" s="741"/>
      <c r="L245" s="741">
        <v>15</v>
      </c>
      <c r="M245" s="452">
        <f>H245-I245</f>
        <v>45</v>
      </c>
      <c r="N245" s="731" t="s">
        <v>181</v>
      </c>
      <c r="O245" s="732" t="s">
        <v>181</v>
      </c>
      <c r="P245" s="733" t="s">
        <v>181</v>
      </c>
      <c r="Q245" s="731">
        <v>2</v>
      </c>
      <c r="R245" s="914"/>
      <c r="S245" s="716"/>
      <c r="T245" s="1383"/>
      <c r="U245" s="1383"/>
      <c r="V245" s="1383"/>
    </row>
    <row r="246" spans="1:22" s="45" customFormat="1" ht="34.5" customHeight="1" hidden="1">
      <c r="A246" s="451" t="s">
        <v>409</v>
      </c>
      <c r="B246" s="973" t="s">
        <v>410</v>
      </c>
      <c r="C246" s="951"/>
      <c r="D246" s="952"/>
      <c r="E246" s="729"/>
      <c r="F246" s="730"/>
      <c r="G246" s="724">
        <f>SUM(G247:G248)</f>
        <v>5.5</v>
      </c>
      <c r="H246" s="916">
        <f>SUM(H247:H248)</f>
        <v>165</v>
      </c>
      <c r="I246" s="226"/>
      <c r="J246" s="729"/>
      <c r="K246" s="729"/>
      <c r="L246" s="722"/>
      <c r="M246" s="452"/>
      <c r="N246" s="913"/>
      <c r="O246" s="914"/>
      <c r="P246" s="716"/>
      <c r="Q246" s="913"/>
      <c r="R246" s="914"/>
      <c r="S246" s="716"/>
      <c r="T246" s="1383"/>
      <c r="U246" s="1383"/>
      <c r="V246" s="1383"/>
    </row>
    <row r="247" spans="1:22" s="45" customFormat="1" ht="15.75" customHeight="1" hidden="1">
      <c r="A247" s="451"/>
      <c r="B247" s="919" t="s">
        <v>36</v>
      </c>
      <c r="C247" s="951"/>
      <c r="D247" s="719"/>
      <c r="E247" s="720"/>
      <c r="F247" s="742"/>
      <c r="G247" s="725">
        <v>3</v>
      </c>
      <c r="H247" s="926">
        <f>G247*30</f>
        <v>90</v>
      </c>
      <c r="I247" s="226"/>
      <c r="J247" s="736"/>
      <c r="K247" s="736"/>
      <c r="L247" s="736"/>
      <c r="M247" s="452"/>
      <c r="N247" s="731" t="s">
        <v>181</v>
      </c>
      <c r="O247" s="732" t="s">
        <v>181</v>
      </c>
      <c r="P247" s="733" t="s">
        <v>181</v>
      </c>
      <c r="Q247" s="731" t="s">
        <v>181</v>
      </c>
      <c r="R247" s="732"/>
      <c r="S247" s="716"/>
      <c r="T247" s="1383"/>
      <c r="U247" s="1383"/>
      <c r="V247" s="1383"/>
    </row>
    <row r="248" spans="1:22" s="45" customFormat="1" ht="15.75" customHeight="1" hidden="1" thickBot="1">
      <c r="A248" s="974" t="s">
        <v>411</v>
      </c>
      <c r="B248" s="921" t="s">
        <v>37</v>
      </c>
      <c r="C248" s="975"/>
      <c r="D248" s="976">
        <v>5</v>
      </c>
      <c r="E248" s="977"/>
      <c r="F248" s="978"/>
      <c r="G248" s="726">
        <v>2.5</v>
      </c>
      <c r="H248" s="933">
        <f>G248*30</f>
        <v>75</v>
      </c>
      <c r="I248" s="934">
        <f>SUM(J248:L248)</f>
        <v>27</v>
      </c>
      <c r="J248" s="965">
        <v>18</v>
      </c>
      <c r="K248" s="965"/>
      <c r="L248" s="965">
        <v>9</v>
      </c>
      <c r="M248" s="936">
        <f>H248-I248</f>
        <v>48</v>
      </c>
      <c r="N248" s="979" t="s">
        <v>181</v>
      </c>
      <c r="O248" s="980" t="s">
        <v>181</v>
      </c>
      <c r="P248" s="981" t="s">
        <v>181</v>
      </c>
      <c r="Q248" s="979" t="s">
        <v>181</v>
      </c>
      <c r="R248" s="980">
        <v>3</v>
      </c>
      <c r="S248" s="982"/>
      <c r="T248" s="1383"/>
      <c r="U248" s="1383"/>
      <c r="V248" s="1383"/>
    </row>
    <row r="249" spans="1:19" s="45" customFormat="1" ht="15.75" customHeight="1" hidden="1" thickBot="1">
      <c r="A249" s="2963" t="s">
        <v>230</v>
      </c>
      <c r="B249" s="2968"/>
      <c r="C249" s="453"/>
      <c r="D249" s="454"/>
      <c r="E249" s="455"/>
      <c r="F249" s="727"/>
      <c r="G249" s="1606">
        <f>G187+G188+G194+G198+G201+G204+G207+G210+G211+G212+G220+G226+G229</f>
        <v>66</v>
      </c>
      <c r="H249" s="780">
        <f>H187+H188+H194+H198+H201+H204+H207+H210+H211+H212+H220+H226+H229</f>
        <v>1980</v>
      </c>
      <c r="I249" s="984"/>
      <c r="J249" s="752"/>
      <c r="K249" s="752"/>
      <c r="L249" s="753"/>
      <c r="M249" s="985"/>
      <c r="N249" s="747"/>
      <c r="O249" s="748"/>
      <c r="P249" s="749"/>
      <c r="Q249" s="750"/>
      <c r="R249" s="748"/>
      <c r="S249" s="749"/>
    </row>
    <row r="250" spans="1:19" s="45" customFormat="1" ht="15.75" customHeight="1" hidden="1" thickBot="1">
      <c r="A250" s="2961" t="s">
        <v>231</v>
      </c>
      <c r="B250" s="2962"/>
      <c r="C250" s="453"/>
      <c r="D250" s="454"/>
      <c r="E250" s="455"/>
      <c r="F250" s="727"/>
      <c r="G250" s="1607">
        <f>SUMIF($B$188:$B$224,"на базі ВНЗ 1 рівня",G$188:G$223)+G227+G210</f>
        <v>17</v>
      </c>
      <c r="H250" s="997">
        <f>SUMIF($B$188:$B$224,"на базі ВНЗ 1 рівня",H$188:H$223)+H227+H210</f>
        <v>510</v>
      </c>
      <c r="I250" s="750"/>
      <c r="J250" s="748"/>
      <c r="K250" s="748"/>
      <c r="L250" s="748"/>
      <c r="M250" s="987"/>
      <c r="N250" s="751"/>
      <c r="O250" s="752"/>
      <c r="P250" s="753"/>
      <c r="Q250" s="754"/>
      <c r="R250" s="752"/>
      <c r="S250" s="755"/>
    </row>
    <row r="251" spans="1:19" s="45" customFormat="1" ht="15.75" customHeight="1" hidden="1" thickBot="1">
      <c r="A251" s="2963" t="s">
        <v>232</v>
      </c>
      <c r="B251" s="2964"/>
      <c r="C251" s="453"/>
      <c r="D251" s="454"/>
      <c r="E251" s="461"/>
      <c r="F251" s="462"/>
      <c r="G251" s="1608">
        <f>U224+U232</f>
        <v>49</v>
      </c>
      <c r="H251" s="780">
        <f>G251*30</f>
        <v>1470</v>
      </c>
      <c r="I251" s="780">
        <v>577</v>
      </c>
      <c r="J251" s="780">
        <v>300</v>
      </c>
      <c r="K251" s="780">
        <v>114</v>
      </c>
      <c r="L251" s="780">
        <v>163</v>
      </c>
      <c r="M251" s="780">
        <f>H251-I251</f>
        <v>893</v>
      </c>
      <c r="N251" s="988">
        <f>SUM(N$188:N$232)</f>
        <v>0</v>
      </c>
      <c r="O251" s="756">
        <f>SUM(O$188:O$232)</f>
        <v>0</v>
      </c>
      <c r="P251" s="989">
        <f>SUM(P$187:P$232)</f>
        <v>6</v>
      </c>
      <c r="Q251" s="989">
        <f>SUM(Q$187:Q$232)</f>
        <v>14</v>
      </c>
      <c r="R251" s="989">
        <f>SUM(R$187:R$232)</f>
        <v>22</v>
      </c>
      <c r="S251" s="989">
        <f>SUM(S$187:S$232)</f>
        <v>14</v>
      </c>
    </row>
    <row r="252" spans="1:19" s="45" customFormat="1" ht="15.75" customHeight="1" hidden="1" thickBot="1">
      <c r="A252" s="2963" t="s">
        <v>233</v>
      </c>
      <c r="B252" s="2968"/>
      <c r="C252" s="453"/>
      <c r="D252" s="454"/>
      <c r="E252" s="455"/>
      <c r="F252" s="727"/>
      <c r="G252" s="1609">
        <f>G249+G101+G100</f>
        <v>117</v>
      </c>
      <c r="H252" s="999">
        <f>H249+H101+H100</f>
        <v>3510</v>
      </c>
      <c r="I252" s="991"/>
      <c r="J252" s="992"/>
      <c r="K252" s="992"/>
      <c r="L252" s="992"/>
      <c r="M252" s="993"/>
      <c r="N252" s="994"/>
      <c r="O252" s="757"/>
      <c r="P252" s="758"/>
      <c r="Q252" s="759"/>
      <c r="R252" s="757"/>
      <c r="S252" s="758"/>
    </row>
    <row r="253" spans="1:19" s="45" customFormat="1" ht="15.75" customHeight="1" hidden="1" thickBot="1">
      <c r="A253" s="2961" t="s">
        <v>234</v>
      </c>
      <c r="B253" s="2962"/>
      <c r="C253" s="453"/>
      <c r="D253" s="454"/>
      <c r="E253" s="455"/>
      <c r="F253" s="727"/>
      <c r="G253" s="1610">
        <f>G102+G250+G100</f>
        <v>31.5</v>
      </c>
      <c r="H253" s="998">
        <f>H102+H250+H100</f>
        <v>945</v>
      </c>
      <c r="I253" s="750"/>
      <c r="J253" s="748"/>
      <c r="K253" s="748"/>
      <c r="L253" s="748"/>
      <c r="M253" s="749"/>
      <c r="N253" s="995"/>
      <c r="O253" s="752"/>
      <c r="P253" s="753"/>
      <c r="Q253" s="754"/>
      <c r="R253" s="752"/>
      <c r="S253" s="755"/>
    </row>
    <row r="254" spans="1:19" s="45" customFormat="1" ht="15.75" customHeight="1" hidden="1" thickBot="1">
      <c r="A254" s="2963" t="s">
        <v>235</v>
      </c>
      <c r="B254" s="2964"/>
      <c r="C254" s="453"/>
      <c r="D254" s="454"/>
      <c r="E254" s="461"/>
      <c r="F254" s="760"/>
      <c r="G254" s="1606">
        <f aca="true" t="shared" si="16" ref="G254:S254">G103+G251</f>
        <v>85.5</v>
      </c>
      <c r="H254" s="780">
        <f t="shared" si="16"/>
        <v>2565</v>
      </c>
      <c r="I254" s="780">
        <f t="shared" si="16"/>
        <v>1066</v>
      </c>
      <c r="J254" s="780">
        <f t="shared" si="16"/>
        <v>567</v>
      </c>
      <c r="K254" s="780">
        <f t="shared" si="16"/>
        <v>188</v>
      </c>
      <c r="L254" s="780">
        <f t="shared" si="16"/>
        <v>311</v>
      </c>
      <c r="M254" s="780">
        <f t="shared" si="16"/>
        <v>1499</v>
      </c>
      <c r="N254" s="780">
        <f t="shared" si="16"/>
        <v>4</v>
      </c>
      <c r="O254" s="780">
        <f t="shared" si="16"/>
        <v>17</v>
      </c>
      <c r="P254" s="780">
        <f t="shared" si="16"/>
        <v>20</v>
      </c>
      <c r="Q254" s="780">
        <f t="shared" si="16"/>
        <v>24</v>
      </c>
      <c r="R254" s="780">
        <f t="shared" si="16"/>
        <v>22</v>
      </c>
      <c r="S254" s="780">
        <f t="shared" si="16"/>
        <v>14</v>
      </c>
    </row>
    <row r="255" spans="1:19" s="45" customFormat="1" ht="15.75" customHeight="1" hidden="1">
      <c r="A255" s="443"/>
      <c r="B255" s="444"/>
      <c r="C255" s="445"/>
      <c r="D255" s="445"/>
      <c r="E255" s="446"/>
      <c r="F255" s="446"/>
      <c r="G255" s="449"/>
      <c r="H255" s="622"/>
      <c r="I255" s="622"/>
      <c r="J255" s="622"/>
      <c r="K255" s="622"/>
      <c r="L255" s="622"/>
      <c r="M255" s="622"/>
      <c r="N255" s="761"/>
      <c r="O255" s="761"/>
      <c r="P255" s="762"/>
      <c r="Q255" s="762"/>
      <c r="R255" s="762"/>
      <c r="S255" s="763"/>
    </row>
    <row r="256" spans="1:19" s="45" customFormat="1" ht="15.75" customHeight="1" thickBot="1">
      <c r="A256" s="2965" t="s">
        <v>342</v>
      </c>
      <c r="B256" s="2966"/>
      <c r="C256" s="2966"/>
      <c r="D256" s="2966"/>
      <c r="E256" s="2966"/>
      <c r="F256" s="2966"/>
      <c r="G256" s="2966"/>
      <c r="H256" s="2966"/>
      <c r="I256" s="2966"/>
      <c r="J256" s="2966"/>
      <c r="K256" s="2966"/>
      <c r="L256" s="2966"/>
      <c r="M256" s="2966"/>
      <c r="N256" s="2966"/>
      <c r="O256" s="2966"/>
      <c r="P256" s="2966"/>
      <c r="Q256" s="2966"/>
      <c r="R256" s="2966"/>
      <c r="S256" s="2967"/>
    </row>
    <row r="257" spans="1:19" s="45" customFormat="1" ht="15.75" customHeight="1">
      <c r="A257" s="869" t="s">
        <v>414</v>
      </c>
      <c r="B257" s="474" t="s">
        <v>247</v>
      </c>
      <c r="C257" s="475"/>
      <c r="D257" s="476"/>
      <c r="E257" s="477"/>
      <c r="F257" s="478"/>
      <c r="G257" s="1324">
        <f>SUM(G258:G259)</f>
        <v>4</v>
      </c>
      <c r="H257" s="480">
        <f aca="true" t="shared" si="17" ref="H257:H280">G257*30</f>
        <v>120</v>
      </c>
      <c r="I257" s="477"/>
      <c r="J257" s="477"/>
      <c r="K257" s="477"/>
      <c r="L257" s="477"/>
      <c r="M257" s="481"/>
      <c r="N257" s="482"/>
      <c r="O257" s="476"/>
      <c r="P257" s="483"/>
      <c r="Q257" s="482"/>
      <c r="R257" s="46"/>
      <c r="S257" s="483"/>
    </row>
    <row r="258" spans="1:19" s="45" customFormat="1" ht="15.75" customHeight="1">
      <c r="A258" s="870"/>
      <c r="B258" s="474" t="s">
        <v>36</v>
      </c>
      <c r="C258" s="475"/>
      <c r="D258" s="476"/>
      <c r="E258" s="477"/>
      <c r="F258" s="478"/>
      <c r="G258" s="1324">
        <v>1</v>
      </c>
      <c r="H258" s="484">
        <f t="shared" si="17"/>
        <v>30</v>
      </c>
      <c r="I258" s="476"/>
      <c r="J258" s="477"/>
      <c r="K258" s="477"/>
      <c r="L258" s="477"/>
      <c r="M258" s="483"/>
      <c r="N258" s="482"/>
      <c r="O258" s="476"/>
      <c r="P258" s="483"/>
      <c r="Q258" s="482"/>
      <c r="R258" s="46"/>
      <c r="S258" s="483"/>
    </row>
    <row r="259" spans="1:22" s="45" customFormat="1" ht="15.75" customHeight="1">
      <c r="A259" s="870" t="s">
        <v>415</v>
      </c>
      <c r="B259" s="485" t="s">
        <v>37</v>
      </c>
      <c r="C259" s="475"/>
      <c r="D259" s="476">
        <v>5</v>
      </c>
      <c r="E259" s="477"/>
      <c r="F259" s="478"/>
      <c r="G259" s="1325">
        <v>3</v>
      </c>
      <c r="H259" s="488">
        <f t="shared" si="17"/>
        <v>90</v>
      </c>
      <c r="I259" s="477">
        <f>SUM(J259:L259)</f>
        <v>36</v>
      </c>
      <c r="J259" s="477">
        <v>27</v>
      </c>
      <c r="K259" s="477">
        <v>9</v>
      </c>
      <c r="L259" s="477"/>
      <c r="M259" s="481">
        <f>H259-I259</f>
        <v>54</v>
      </c>
      <c r="N259" s="482"/>
      <c r="O259" s="476"/>
      <c r="P259" s="483"/>
      <c r="Q259" s="482"/>
      <c r="R259" s="871">
        <v>4</v>
      </c>
      <c r="S259" s="483"/>
      <c r="T259" s="45">
        <v>2</v>
      </c>
      <c r="U259" s="25" t="s">
        <v>198</v>
      </c>
      <c r="V259" s="1621">
        <f>SUMIF(T$257:T$307,1,G$257:G$307)</f>
        <v>8.5</v>
      </c>
    </row>
    <row r="260" spans="1:22" s="1396" customFormat="1" ht="15.75" customHeight="1">
      <c r="A260" s="1388" t="s">
        <v>416</v>
      </c>
      <c r="B260" s="1389" t="s">
        <v>254</v>
      </c>
      <c r="C260" s="1395"/>
      <c r="D260" s="1391"/>
      <c r="E260" s="1391"/>
      <c r="F260" s="1397"/>
      <c r="G260" s="1324">
        <f>SUM(G261:G262)</f>
        <v>6</v>
      </c>
      <c r="H260" s="1404">
        <f t="shared" si="17"/>
        <v>180</v>
      </c>
      <c r="I260" s="1391"/>
      <c r="J260" s="1391"/>
      <c r="K260" s="1391"/>
      <c r="L260" s="1391"/>
      <c r="M260" s="1394"/>
      <c r="N260" s="1395"/>
      <c r="O260" s="1391"/>
      <c r="P260" s="1394"/>
      <c r="Q260" s="1395"/>
      <c r="R260" s="1391"/>
      <c r="S260" s="1394"/>
      <c r="U260" s="25" t="s">
        <v>493</v>
      </c>
      <c r="V260" s="1621">
        <f>SUMIF(T$257:T$307,2,G$257:G$307)</f>
        <v>51</v>
      </c>
    </row>
    <row r="261" spans="1:22" s="1396" customFormat="1" ht="15.75" customHeight="1">
      <c r="A261" s="1388"/>
      <c r="B261" s="1389" t="s">
        <v>36</v>
      </c>
      <c r="C261" s="1395"/>
      <c r="D261" s="1391"/>
      <c r="E261" s="1391"/>
      <c r="F261" s="1397"/>
      <c r="G261" s="1324">
        <v>2.5</v>
      </c>
      <c r="H261" s="1404">
        <f t="shared" si="17"/>
        <v>75</v>
      </c>
      <c r="I261" s="1391"/>
      <c r="J261" s="1391"/>
      <c r="K261" s="1391"/>
      <c r="L261" s="1391"/>
      <c r="M261" s="1394"/>
      <c r="N261" s="1395"/>
      <c r="O261" s="1391"/>
      <c r="P261" s="1394"/>
      <c r="Q261" s="1395"/>
      <c r="R261" s="1391"/>
      <c r="S261" s="1394"/>
      <c r="V261" s="1636">
        <f>SUM(V259:V260)</f>
        <v>59.5</v>
      </c>
    </row>
    <row r="262" spans="1:20" s="1396" customFormat="1" ht="15.75" customHeight="1">
      <c r="A262" s="1388" t="s">
        <v>417</v>
      </c>
      <c r="B262" s="897" t="s">
        <v>37</v>
      </c>
      <c r="C262" s="1395">
        <v>6</v>
      </c>
      <c r="D262" s="1391"/>
      <c r="E262" s="1391"/>
      <c r="F262" s="1397"/>
      <c r="G262" s="1325">
        <v>3.5</v>
      </c>
      <c r="H262" s="1398">
        <f t="shared" si="17"/>
        <v>105</v>
      </c>
      <c r="I262" s="893">
        <v>40</v>
      </c>
      <c r="J262" s="893">
        <v>32</v>
      </c>
      <c r="K262" s="893">
        <v>8</v>
      </c>
      <c r="L262" s="893"/>
      <c r="M262" s="1401">
        <v>65</v>
      </c>
      <c r="N262" s="1395"/>
      <c r="O262" s="1391"/>
      <c r="P262" s="1394"/>
      <c r="Q262" s="1395"/>
      <c r="R262" s="1391"/>
      <c r="S262" s="1394">
        <v>5</v>
      </c>
      <c r="T262" s="1396">
        <v>2</v>
      </c>
    </row>
    <row r="263" spans="1:19" s="45" customFormat="1" ht="15.75" customHeight="1">
      <c r="A263" s="869" t="s">
        <v>418</v>
      </c>
      <c r="B263" s="549" t="s">
        <v>255</v>
      </c>
      <c r="C263" s="482"/>
      <c r="D263" s="476"/>
      <c r="E263" s="476"/>
      <c r="F263" s="492"/>
      <c r="G263" s="479">
        <f>SUM(G264:G265)</f>
        <v>9.5</v>
      </c>
      <c r="H263" s="484">
        <f t="shared" si="17"/>
        <v>285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9"/>
      <c r="B264" s="474" t="s">
        <v>36</v>
      </c>
      <c r="C264" s="482"/>
      <c r="D264" s="476"/>
      <c r="E264" s="476"/>
      <c r="F264" s="492"/>
      <c r="G264" s="479">
        <v>3.5</v>
      </c>
      <c r="H264" s="484">
        <f t="shared" si="17"/>
        <v>105</v>
      </c>
      <c r="I264" s="476"/>
      <c r="J264" s="477"/>
      <c r="K264" s="477"/>
      <c r="L264" s="477"/>
      <c r="M264" s="483"/>
      <c r="N264" s="482"/>
      <c r="O264" s="476"/>
      <c r="P264" s="483"/>
      <c r="Q264" s="482"/>
      <c r="R264" s="476"/>
      <c r="S264" s="483"/>
    </row>
    <row r="265" spans="1:19" s="45" customFormat="1" ht="15.75" customHeight="1">
      <c r="A265" s="869"/>
      <c r="B265" s="485" t="s">
        <v>37</v>
      </c>
      <c r="C265" s="482"/>
      <c r="D265" s="476"/>
      <c r="E265" s="476"/>
      <c r="F265" s="492"/>
      <c r="G265" s="487">
        <f>SUM(G266:G267)</f>
        <v>6</v>
      </c>
      <c r="H265" s="488">
        <f t="shared" si="17"/>
        <v>180</v>
      </c>
      <c r="I265" s="477">
        <f>SUM(I266:I267)</f>
        <v>67</v>
      </c>
      <c r="J265" s="477">
        <f>SUM(J266:J267)</f>
        <v>51</v>
      </c>
      <c r="K265" s="477">
        <f>SUM(K266:K267)</f>
        <v>8</v>
      </c>
      <c r="L265" s="477">
        <f>SUM(L266:L267)</f>
        <v>8</v>
      </c>
      <c r="M265" s="481">
        <f>SUM(M266:M267)</f>
        <v>113</v>
      </c>
      <c r="N265" s="482"/>
      <c r="O265" s="476"/>
      <c r="P265" s="483"/>
      <c r="Q265" s="482"/>
      <c r="R265" s="476"/>
      <c r="S265" s="483"/>
    </row>
    <row r="266" spans="1:20" s="45" customFormat="1" ht="15.75" customHeight="1">
      <c r="A266" s="869" t="s">
        <v>419</v>
      </c>
      <c r="B266" s="485" t="s">
        <v>256</v>
      </c>
      <c r="C266" s="482"/>
      <c r="D266" s="476"/>
      <c r="E266" s="476"/>
      <c r="F266" s="492"/>
      <c r="G266" s="487">
        <v>2.5</v>
      </c>
      <c r="H266" s="488">
        <f t="shared" si="17"/>
        <v>75</v>
      </c>
      <c r="I266" s="477">
        <f>SUM(J266:L266)</f>
        <v>27</v>
      </c>
      <c r="J266" s="477">
        <v>27</v>
      </c>
      <c r="K266" s="477"/>
      <c r="L266" s="477"/>
      <c r="M266" s="481">
        <f>H266-I266</f>
        <v>48</v>
      </c>
      <c r="N266" s="482"/>
      <c r="O266" s="476"/>
      <c r="P266" s="483"/>
      <c r="Q266" s="482"/>
      <c r="R266" s="476">
        <v>3</v>
      </c>
      <c r="S266" s="483"/>
      <c r="T266" s="45">
        <v>2</v>
      </c>
    </row>
    <row r="267" spans="1:20" s="45" customFormat="1" ht="15.75" customHeight="1">
      <c r="A267" s="869" t="s">
        <v>420</v>
      </c>
      <c r="B267" s="485" t="s">
        <v>256</v>
      </c>
      <c r="C267" s="482">
        <v>6</v>
      </c>
      <c r="D267" s="476"/>
      <c r="E267" s="476"/>
      <c r="F267" s="492"/>
      <c r="G267" s="487">
        <v>3.5</v>
      </c>
      <c r="H267" s="488">
        <f t="shared" si="17"/>
        <v>105</v>
      </c>
      <c r="I267" s="477">
        <f>SUM(J267:L267)</f>
        <v>40</v>
      </c>
      <c r="J267" s="507">
        <v>24</v>
      </c>
      <c r="K267" s="477">
        <v>8</v>
      </c>
      <c r="L267" s="477">
        <v>8</v>
      </c>
      <c r="M267" s="481">
        <f>H267-I267</f>
        <v>65</v>
      </c>
      <c r="N267" s="482"/>
      <c r="O267" s="476"/>
      <c r="P267" s="483"/>
      <c r="Q267" s="482"/>
      <c r="R267" s="476"/>
      <c r="S267" s="483">
        <v>5</v>
      </c>
      <c r="T267" s="45">
        <v>2</v>
      </c>
    </row>
    <row r="268" spans="1:19" s="1396" customFormat="1" ht="15.75" customHeight="1">
      <c r="A268" s="1388" t="s">
        <v>421</v>
      </c>
      <c r="B268" s="1406" t="s">
        <v>257</v>
      </c>
      <c r="C268" s="1395"/>
      <c r="D268" s="1391"/>
      <c r="E268" s="1391"/>
      <c r="F268" s="1397"/>
      <c r="G268" s="1279">
        <f>SUM(G269:G270)</f>
        <v>3</v>
      </c>
      <c r="H268" s="1404">
        <f t="shared" si="17"/>
        <v>90</v>
      </c>
      <c r="I268" s="1391"/>
      <c r="J268" s="893"/>
      <c r="K268" s="893"/>
      <c r="L268" s="893"/>
      <c r="M268" s="1394"/>
      <c r="N268" s="1395"/>
      <c r="O268" s="1391"/>
      <c r="P268" s="1394"/>
      <c r="Q268" s="1395"/>
      <c r="R268" s="1391"/>
      <c r="S268" s="1394"/>
    </row>
    <row r="269" spans="1:19" s="1396" customFormat="1" ht="15.75" customHeight="1">
      <c r="A269" s="1388"/>
      <c r="B269" s="1389" t="s">
        <v>36</v>
      </c>
      <c r="C269" s="1395"/>
      <c r="D269" s="1391"/>
      <c r="E269" s="1391"/>
      <c r="F269" s="1397"/>
      <c r="G269" s="1279">
        <v>1</v>
      </c>
      <c r="H269" s="1404">
        <f t="shared" si="17"/>
        <v>30</v>
      </c>
      <c r="I269" s="1391"/>
      <c r="J269" s="893"/>
      <c r="K269" s="893"/>
      <c r="L269" s="893"/>
      <c r="M269" s="1394"/>
      <c r="N269" s="1395"/>
      <c r="O269" s="1391"/>
      <c r="P269" s="1394"/>
      <c r="Q269" s="1395"/>
      <c r="R269" s="1391"/>
      <c r="S269" s="1394"/>
    </row>
    <row r="270" spans="1:20" s="1396" customFormat="1" ht="15.75" customHeight="1">
      <c r="A270" s="1388" t="s">
        <v>422</v>
      </c>
      <c r="B270" s="897" t="s">
        <v>37</v>
      </c>
      <c r="C270" s="1395">
        <v>6</v>
      </c>
      <c r="D270" s="1391"/>
      <c r="E270" s="1391"/>
      <c r="F270" s="1397"/>
      <c r="G270" s="1278">
        <v>2</v>
      </c>
      <c r="H270" s="1398">
        <f t="shared" si="17"/>
        <v>60</v>
      </c>
      <c r="I270" s="893">
        <f>SUM(J270:L270)</f>
        <v>24</v>
      </c>
      <c r="J270" s="893">
        <v>16</v>
      </c>
      <c r="K270" s="893"/>
      <c r="L270" s="1407">
        <v>8</v>
      </c>
      <c r="M270" s="1401">
        <f>H270-I270</f>
        <v>36</v>
      </c>
      <c r="N270" s="1395"/>
      <c r="O270" s="1391"/>
      <c r="P270" s="1394"/>
      <c r="Q270" s="1395"/>
      <c r="R270" s="1391"/>
      <c r="S270" s="1394">
        <v>3</v>
      </c>
      <c r="T270" s="1396">
        <v>2</v>
      </c>
    </row>
    <row r="271" spans="1:20" s="1420" customFormat="1" ht="15.75" customHeight="1">
      <c r="A271" s="1408" t="s">
        <v>454</v>
      </c>
      <c r="B271" s="1409" t="s">
        <v>455</v>
      </c>
      <c r="C271" s="1410"/>
      <c r="D271" s="1411">
        <v>5</v>
      </c>
      <c r="E271" s="1412"/>
      <c r="F271" s="1413"/>
      <c r="G271" s="1414">
        <v>2.5</v>
      </c>
      <c r="H271" s="1415">
        <f t="shared" si="17"/>
        <v>75</v>
      </c>
      <c r="I271" s="1416">
        <f>SUM(J271:L271)</f>
        <v>30</v>
      </c>
      <c r="J271" s="1416">
        <v>20</v>
      </c>
      <c r="K271" s="1416"/>
      <c r="L271" s="1416">
        <v>10</v>
      </c>
      <c r="M271" s="1417">
        <f>H271-I271</f>
        <v>45</v>
      </c>
      <c r="N271" s="1418"/>
      <c r="O271" s="1412"/>
      <c r="P271" s="1419"/>
      <c r="Q271" s="1418"/>
      <c r="R271" s="1412">
        <v>3</v>
      </c>
      <c r="S271" s="1419"/>
      <c r="T271" s="1420">
        <v>2</v>
      </c>
    </row>
    <row r="272" spans="1:19" s="45" customFormat="1" ht="15.75" customHeight="1">
      <c r="A272" s="473" t="s">
        <v>423</v>
      </c>
      <c r="B272" s="881" t="s">
        <v>267</v>
      </c>
      <c r="C272" s="482"/>
      <c r="D272" s="476"/>
      <c r="E272" s="543"/>
      <c r="F272" s="544"/>
      <c r="G272" s="1611">
        <f>SUM(G273:G274)</f>
        <v>8.5</v>
      </c>
      <c r="H272" s="484">
        <f t="shared" si="17"/>
        <v>255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549" t="s">
        <v>36</v>
      </c>
      <c r="C273" s="482"/>
      <c r="D273" s="476"/>
      <c r="E273" s="543"/>
      <c r="F273" s="544"/>
      <c r="G273" s="1612">
        <v>3.5</v>
      </c>
      <c r="H273" s="484">
        <f t="shared" si="17"/>
        <v>105</v>
      </c>
      <c r="I273" s="476"/>
      <c r="J273" s="477"/>
      <c r="K273" s="477"/>
      <c r="L273" s="477"/>
      <c r="M273" s="483"/>
      <c r="N273" s="545"/>
      <c r="O273" s="546"/>
      <c r="P273" s="547"/>
      <c r="Q273" s="545"/>
      <c r="R273" s="546"/>
      <c r="S273" s="547"/>
    </row>
    <row r="274" spans="1:19" s="45" customFormat="1" ht="15.75" customHeight="1">
      <c r="A274" s="473"/>
      <c r="B274" s="877" t="s">
        <v>37</v>
      </c>
      <c r="C274" s="482"/>
      <c r="D274" s="476"/>
      <c r="E274" s="543"/>
      <c r="F274" s="544"/>
      <c r="G274" s="1613">
        <v>5</v>
      </c>
      <c r="H274" s="488">
        <f t="shared" si="17"/>
        <v>150</v>
      </c>
      <c r="I274" s="477">
        <f>SUM(I275:I277)</f>
        <v>62</v>
      </c>
      <c r="J274" s="477">
        <f>SUM(J275:J277)</f>
        <v>30</v>
      </c>
      <c r="K274" s="477">
        <f>SUM(K275:K277)</f>
        <v>8</v>
      </c>
      <c r="L274" s="477">
        <f>SUM(L275:L277)</f>
        <v>24</v>
      </c>
      <c r="M274" s="477">
        <f>SUM(M275:M277)</f>
        <v>88</v>
      </c>
      <c r="N274" s="486"/>
      <c r="O274" s="546"/>
      <c r="P274" s="547"/>
      <c r="Q274" s="545"/>
      <c r="R274" s="546"/>
      <c r="S274" s="547"/>
    </row>
    <row r="275" spans="1:20" s="45" customFormat="1" ht="15.75" customHeight="1">
      <c r="A275" s="473" t="s">
        <v>456</v>
      </c>
      <c r="B275" s="882" t="s">
        <v>267</v>
      </c>
      <c r="C275" s="482">
        <v>4</v>
      </c>
      <c r="D275" s="476"/>
      <c r="E275" s="543"/>
      <c r="F275" s="544"/>
      <c r="G275" s="1613">
        <v>4</v>
      </c>
      <c r="H275" s="488">
        <f t="shared" si="17"/>
        <v>120</v>
      </c>
      <c r="I275" s="477">
        <f>SUM(J275:L275)</f>
        <v>45</v>
      </c>
      <c r="J275" s="477">
        <v>30</v>
      </c>
      <c r="K275" s="477">
        <v>8</v>
      </c>
      <c r="L275" s="477">
        <v>7</v>
      </c>
      <c r="M275" s="481">
        <f>H275-I275</f>
        <v>75</v>
      </c>
      <c r="N275" s="545"/>
      <c r="O275" s="546"/>
      <c r="P275" s="547"/>
      <c r="Q275" s="545">
        <v>3</v>
      </c>
      <c r="R275" s="546"/>
      <c r="S275" s="547"/>
      <c r="T275" s="45">
        <v>2</v>
      </c>
    </row>
    <row r="276" spans="1:20" s="45" customFormat="1" ht="15.75" customHeight="1">
      <c r="A276" s="473" t="s">
        <v>457</v>
      </c>
      <c r="B276" s="882" t="s">
        <v>268</v>
      </c>
      <c r="C276" s="482"/>
      <c r="D276" s="476"/>
      <c r="E276" s="543"/>
      <c r="F276" s="544"/>
      <c r="G276" s="548">
        <v>0.5</v>
      </c>
      <c r="H276" s="488">
        <f t="shared" si="17"/>
        <v>15</v>
      </c>
      <c r="I276" s="477">
        <f>SUM(J276:L276)</f>
        <v>9</v>
      </c>
      <c r="J276" s="477"/>
      <c r="K276" s="477"/>
      <c r="L276" s="477">
        <v>9</v>
      </c>
      <c r="M276" s="481">
        <f>H276-I276</f>
        <v>6</v>
      </c>
      <c r="N276" s="545"/>
      <c r="O276" s="546"/>
      <c r="P276" s="547"/>
      <c r="Q276" s="545"/>
      <c r="R276" s="546">
        <v>1</v>
      </c>
      <c r="S276" s="547"/>
      <c r="T276" s="45">
        <v>2</v>
      </c>
    </row>
    <row r="277" spans="1:20" s="45" customFormat="1" ht="15.75" customHeight="1">
      <c r="A277" s="473" t="s">
        <v>458</v>
      </c>
      <c r="B277" s="882" t="s">
        <v>268</v>
      </c>
      <c r="C277" s="482"/>
      <c r="D277" s="476"/>
      <c r="E277" s="543"/>
      <c r="F277" s="550">
        <v>6</v>
      </c>
      <c r="G277" s="548">
        <v>0.5</v>
      </c>
      <c r="H277" s="488">
        <f t="shared" si="17"/>
        <v>15</v>
      </c>
      <c r="I277" s="477">
        <f>SUM(J277:L277)</f>
        <v>8</v>
      </c>
      <c r="J277" s="477"/>
      <c r="K277" s="477"/>
      <c r="L277" s="477">
        <v>8</v>
      </c>
      <c r="M277" s="481">
        <f>H277-I277</f>
        <v>7</v>
      </c>
      <c r="N277" s="545"/>
      <c r="O277" s="546"/>
      <c r="P277" s="547"/>
      <c r="Q277" s="545"/>
      <c r="R277" s="546"/>
      <c r="S277" s="547">
        <v>1</v>
      </c>
      <c r="T277" s="45">
        <v>2</v>
      </c>
    </row>
    <row r="278" spans="1:19" s="1396" customFormat="1" ht="15.75" customHeight="1">
      <c r="A278" s="1388" t="s">
        <v>424</v>
      </c>
      <c r="B278" s="1389" t="s">
        <v>259</v>
      </c>
      <c r="C278" s="1390"/>
      <c r="D278" s="1391"/>
      <c r="E278" s="893"/>
      <c r="F278" s="1392"/>
      <c r="G278" s="1324">
        <f>SUM(G279:G280)</f>
        <v>12.5</v>
      </c>
      <c r="H278" s="1393">
        <f t="shared" si="17"/>
        <v>375</v>
      </c>
      <c r="I278" s="1391"/>
      <c r="J278" s="893"/>
      <c r="K278" s="893"/>
      <c r="L278" s="893"/>
      <c r="M278" s="1394"/>
      <c r="N278" s="1395"/>
      <c r="O278" s="1391"/>
      <c r="P278" s="1394"/>
      <c r="Q278" s="1395"/>
      <c r="R278" s="1391"/>
      <c r="S278" s="1394"/>
    </row>
    <row r="279" spans="1:19" s="1396" customFormat="1" ht="15.75" customHeight="1">
      <c r="A279" s="1388"/>
      <c r="B279" s="1389" t="s">
        <v>36</v>
      </c>
      <c r="C279" s="1390"/>
      <c r="D279" s="1391"/>
      <c r="E279" s="893"/>
      <c r="F279" s="1392"/>
      <c r="G279" s="1324">
        <v>2</v>
      </c>
      <c r="H279" s="1393">
        <f t="shared" si="17"/>
        <v>60</v>
      </c>
      <c r="I279" s="1391"/>
      <c r="J279" s="893"/>
      <c r="K279" s="893"/>
      <c r="L279" s="893"/>
      <c r="M279" s="1394"/>
      <c r="N279" s="1395"/>
      <c r="O279" s="1391"/>
      <c r="P279" s="1394"/>
      <c r="Q279" s="1395"/>
      <c r="R279" s="1391"/>
      <c r="S279" s="1394"/>
    </row>
    <row r="280" spans="1:19" s="1396" customFormat="1" ht="15.75" customHeight="1">
      <c r="A280" s="1388"/>
      <c r="B280" s="897" t="s">
        <v>37</v>
      </c>
      <c r="C280" s="1395"/>
      <c r="D280" s="1391"/>
      <c r="E280" s="1391"/>
      <c r="F280" s="1397"/>
      <c r="G280" s="1325">
        <f>G281+G282+G283+G284</f>
        <v>10.5</v>
      </c>
      <c r="H280" s="1398">
        <f t="shared" si="17"/>
        <v>315</v>
      </c>
      <c r="I280" s="893">
        <f>SUM(I281:I284)</f>
        <v>123</v>
      </c>
      <c r="J280" s="893">
        <f>SUM(J281:J284)</f>
        <v>84</v>
      </c>
      <c r="K280" s="893">
        <f>SUM(K281:K284)</f>
        <v>17</v>
      </c>
      <c r="L280" s="893">
        <f>SUM(L281:L284)</f>
        <v>22</v>
      </c>
      <c r="M280" s="1399">
        <f>SUM(M281:M284)</f>
        <v>192</v>
      </c>
      <c r="N280" s="1400"/>
      <c r="O280" s="1391"/>
      <c r="P280" s="1394"/>
      <c r="Q280" s="1395"/>
      <c r="R280" s="1391"/>
      <c r="S280" s="1394"/>
    </row>
    <row r="281" spans="1:20" s="1396" customFormat="1" ht="15.75" customHeight="1">
      <c r="A281" s="1388" t="s">
        <v>425</v>
      </c>
      <c r="B281" s="897" t="s">
        <v>259</v>
      </c>
      <c r="C281" s="1395"/>
      <c r="D281" s="1391"/>
      <c r="E281" s="1391"/>
      <c r="F281" s="1397"/>
      <c r="G281" s="1325">
        <v>2</v>
      </c>
      <c r="H281" s="1398">
        <f>G281*30</f>
        <v>60</v>
      </c>
      <c r="I281" s="893">
        <f>SUM(J281:L281)</f>
        <v>27</v>
      </c>
      <c r="J281" s="893">
        <v>27</v>
      </c>
      <c r="K281" s="893"/>
      <c r="L281" s="893"/>
      <c r="M281" s="1401">
        <f>H281-I281</f>
        <v>33</v>
      </c>
      <c r="N281" s="1395"/>
      <c r="O281" s="1391">
        <v>3</v>
      </c>
      <c r="P281" s="1394"/>
      <c r="Q281" s="1395"/>
      <c r="R281" s="1391"/>
      <c r="S281" s="1394"/>
      <c r="T281" s="1396">
        <v>1</v>
      </c>
    </row>
    <row r="282" spans="1:20" s="1396" customFormat="1" ht="15.75" customHeight="1">
      <c r="A282" s="1388" t="s">
        <v>426</v>
      </c>
      <c r="B282" s="897" t="s">
        <v>259</v>
      </c>
      <c r="C282" s="1395"/>
      <c r="D282" s="1391">
        <v>3</v>
      </c>
      <c r="E282" s="1391"/>
      <c r="F282" s="1397"/>
      <c r="G282" s="1325">
        <v>3</v>
      </c>
      <c r="H282" s="1398">
        <f aca="true" t="shared" si="18" ref="H282:H307">G282*30</f>
        <v>90</v>
      </c>
      <c r="I282" s="893">
        <f>SUM(J282:L282)</f>
        <v>36</v>
      </c>
      <c r="J282" s="893">
        <v>27</v>
      </c>
      <c r="K282" s="893">
        <v>9</v>
      </c>
      <c r="L282" s="893"/>
      <c r="M282" s="1401">
        <f>H282-I282</f>
        <v>54</v>
      </c>
      <c r="N282" s="1395"/>
      <c r="O282" s="1391"/>
      <c r="P282" s="1394">
        <v>4</v>
      </c>
      <c r="Q282" s="1395"/>
      <c r="R282" s="1391"/>
      <c r="S282" s="1394"/>
      <c r="T282" s="1396">
        <v>1</v>
      </c>
    </row>
    <row r="283" spans="1:20" s="1396" customFormat="1" ht="15.75" customHeight="1">
      <c r="A283" s="1388" t="s">
        <v>427</v>
      </c>
      <c r="B283" s="897" t="s">
        <v>259</v>
      </c>
      <c r="C283" s="1395">
        <v>4</v>
      </c>
      <c r="D283" s="1391"/>
      <c r="E283" s="1391"/>
      <c r="F283" s="1397"/>
      <c r="G283" s="1325">
        <v>4</v>
      </c>
      <c r="H283" s="1398">
        <f t="shared" si="18"/>
        <v>120</v>
      </c>
      <c r="I283" s="893">
        <f>SUM(J283:L283)</f>
        <v>45</v>
      </c>
      <c r="J283" s="893">
        <v>30</v>
      </c>
      <c r="K283" s="893">
        <v>8</v>
      </c>
      <c r="L283" s="893">
        <v>7</v>
      </c>
      <c r="M283" s="1401">
        <f>H283-I283</f>
        <v>75</v>
      </c>
      <c r="N283" s="1395"/>
      <c r="O283" s="1391"/>
      <c r="P283" s="1394"/>
      <c r="Q283" s="1395">
        <v>3</v>
      </c>
      <c r="R283" s="1391"/>
      <c r="S283" s="1394"/>
      <c r="T283" s="1396">
        <v>2</v>
      </c>
    </row>
    <row r="284" spans="1:20" s="1396" customFormat="1" ht="15.75" customHeight="1">
      <c r="A284" s="1388" t="s">
        <v>459</v>
      </c>
      <c r="B284" s="897" t="s">
        <v>260</v>
      </c>
      <c r="C284" s="1395"/>
      <c r="D284" s="1391"/>
      <c r="E284" s="1391"/>
      <c r="F284" s="1402">
        <v>4</v>
      </c>
      <c r="G284" s="1325">
        <v>1.5</v>
      </c>
      <c r="H284" s="1398">
        <f t="shared" si="18"/>
        <v>45</v>
      </c>
      <c r="I284" s="893">
        <f>SUM(J284:L284)</f>
        <v>15</v>
      </c>
      <c r="J284" s="893"/>
      <c r="K284" s="893"/>
      <c r="L284" s="893">
        <v>15</v>
      </c>
      <c r="M284" s="1401">
        <f>H284-I284</f>
        <v>30</v>
      </c>
      <c r="N284" s="1395"/>
      <c r="O284" s="1391"/>
      <c r="P284" s="1394"/>
      <c r="Q284" s="1395">
        <v>1</v>
      </c>
      <c r="R284" s="1391"/>
      <c r="S284" s="1394"/>
      <c r="T284" s="1396">
        <v>2</v>
      </c>
    </row>
    <row r="285" spans="1:19" s="1396" customFormat="1" ht="15.75" customHeight="1">
      <c r="A285" s="1388" t="s">
        <v>428</v>
      </c>
      <c r="B285" s="1403" t="s">
        <v>262</v>
      </c>
      <c r="C285" s="1390"/>
      <c r="D285" s="1391"/>
      <c r="E285" s="893"/>
      <c r="F285" s="1392"/>
      <c r="G285" s="1324">
        <f>SUM(G286:G287)</f>
        <v>12</v>
      </c>
      <c r="H285" s="1404">
        <f t="shared" si="18"/>
        <v>360</v>
      </c>
      <c r="I285" s="1391"/>
      <c r="J285" s="893"/>
      <c r="K285" s="893"/>
      <c r="L285" s="893"/>
      <c r="M285" s="1394"/>
      <c r="N285" s="1395"/>
      <c r="O285" s="1391"/>
      <c r="P285" s="1394"/>
      <c r="Q285" s="1395"/>
      <c r="R285" s="1391"/>
      <c r="S285" s="1394"/>
    </row>
    <row r="286" spans="1:19" s="1396" customFormat="1" ht="15.75" customHeight="1">
      <c r="A286" s="1388"/>
      <c r="B286" s="1389" t="s">
        <v>36</v>
      </c>
      <c r="C286" s="1390"/>
      <c r="D286" s="1391"/>
      <c r="E286" s="893"/>
      <c r="F286" s="1392"/>
      <c r="G286" s="1324">
        <v>4.5</v>
      </c>
      <c r="H286" s="1404">
        <f t="shared" si="18"/>
        <v>135</v>
      </c>
      <c r="I286" s="1391"/>
      <c r="J286" s="893"/>
      <c r="K286" s="893"/>
      <c r="L286" s="893"/>
      <c r="M286" s="1394"/>
      <c r="N286" s="1395"/>
      <c r="O286" s="1391"/>
      <c r="P286" s="1394"/>
      <c r="Q286" s="1395"/>
      <c r="R286" s="1391"/>
      <c r="S286" s="1394"/>
    </row>
    <row r="287" spans="1:19" s="1396" customFormat="1" ht="15.75" customHeight="1">
      <c r="A287" s="1388"/>
      <c r="B287" s="897" t="s">
        <v>37</v>
      </c>
      <c r="C287" s="1395"/>
      <c r="D287" s="1391"/>
      <c r="E287" s="1391"/>
      <c r="F287" s="1397"/>
      <c r="G287" s="1587">
        <v>7.5</v>
      </c>
      <c r="H287" s="1398">
        <f t="shared" si="18"/>
        <v>225</v>
      </c>
      <c r="I287" s="893">
        <f>SUM(I288:I290)</f>
        <v>88</v>
      </c>
      <c r="J287" s="893">
        <f>SUM(J288:J290)</f>
        <v>54</v>
      </c>
      <c r="K287" s="893">
        <f>SUM(K288:K290)</f>
        <v>17</v>
      </c>
      <c r="L287" s="893">
        <f>SUM(L288:L290)</f>
        <v>17</v>
      </c>
      <c r="M287" s="1401">
        <f>H287-I287</f>
        <v>137</v>
      </c>
      <c r="N287" s="1395"/>
      <c r="O287" s="1391"/>
      <c r="P287" s="1394"/>
      <c r="Q287" s="1395"/>
      <c r="R287" s="1391"/>
      <c r="S287" s="1394"/>
    </row>
    <row r="288" spans="1:20" s="1396" customFormat="1" ht="15.75" customHeight="1">
      <c r="A288" s="1388" t="s">
        <v>429</v>
      </c>
      <c r="B288" s="897" t="s">
        <v>262</v>
      </c>
      <c r="C288" s="1395"/>
      <c r="D288" s="1405"/>
      <c r="E288" s="1391"/>
      <c r="F288" s="1397"/>
      <c r="G288" s="1587">
        <v>5</v>
      </c>
      <c r="H288" s="1398">
        <f t="shared" si="18"/>
        <v>150</v>
      </c>
      <c r="I288" s="893">
        <f>SUM(J288:L288)</f>
        <v>60</v>
      </c>
      <c r="J288" s="893">
        <v>45</v>
      </c>
      <c r="K288" s="893">
        <v>8</v>
      </c>
      <c r="L288" s="893">
        <v>7</v>
      </c>
      <c r="M288" s="1401">
        <f>H288-I288</f>
        <v>90</v>
      </c>
      <c r="N288" s="1395"/>
      <c r="O288" s="1391"/>
      <c r="P288" s="1394"/>
      <c r="Q288" s="1395">
        <v>4</v>
      </c>
      <c r="R288" s="1391"/>
      <c r="S288" s="1394"/>
      <c r="T288" s="1396">
        <v>2</v>
      </c>
    </row>
    <row r="289" spans="1:20" s="1396" customFormat="1" ht="15.75" customHeight="1">
      <c r="A289" s="1388" t="s">
        <v>460</v>
      </c>
      <c r="B289" s="897" t="s">
        <v>262</v>
      </c>
      <c r="C289" s="1395">
        <v>5</v>
      </c>
      <c r="D289" s="1391"/>
      <c r="E289" s="1391"/>
      <c r="F289" s="1397"/>
      <c r="G289" s="1587">
        <v>1.5</v>
      </c>
      <c r="H289" s="1398">
        <f t="shared" si="18"/>
        <v>45</v>
      </c>
      <c r="I289" s="893">
        <f>SUM(J289:L289)</f>
        <v>18</v>
      </c>
      <c r="J289" s="893">
        <v>9</v>
      </c>
      <c r="K289" s="893">
        <v>9</v>
      </c>
      <c r="L289" s="893"/>
      <c r="M289" s="1401">
        <f>H289-I289</f>
        <v>27</v>
      </c>
      <c r="N289" s="1395"/>
      <c r="O289" s="1391"/>
      <c r="P289" s="1394"/>
      <c r="Q289" s="1395"/>
      <c r="R289" s="1391">
        <v>2</v>
      </c>
      <c r="S289" s="1394"/>
      <c r="T289" s="1396">
        <v>2</v>
      </c>
    </row>
    <row r="290" spans="1:20" s="1396" customFormat="1" ht="15.75" customHeight="1">
      <c r="A290" s="1388" t="s">
        <v>461</v>
      </c>
      <c r="B290" s="897" t="s">
        <v>263</v>
      </c>
      <c r="C290" s="1395"/>
      <c r="D290" s="1391"/>
      <c r="E290" s="1391"/>
      <c r="F290" s="1402">
        <v>5</v>
      </c>
      <c r="G290" s="1587">
        <v>1</v>
      </c>
      <c r="H290" s="1398">
        <f t="shared" si="18"/>
        <v>30</v>
      </c>
      <c r="I290" s="893">
        <f>SUM(J290:L290)</f>
        <v>10</v>
      </c>
      <c r="J290" s="893"/>
      <c r="K290" s="893"/>
      <c r="L290" s="893">
        <v>10</v>
      </c>
      <c r="M290" s="1401">
        <f>H290-I290</f>
        <v>20</v>
      </c>
      <c r="N290" s="1395"/>
      <c r="O290" s="1391"/>
      <c r="P290" s="1394"/>
      <c r="Q290" s="1395"/>
      <c r="R290" s="1391">
        <v>1</v>
      </c>
      <c r="S290" s="1394"/>
      <c r="T290" s="1396">
        <v>2</v>
      </c>
    </row>
    <row r="291" spans="1:19" s="45" customFormat="1" ht="15.75" customHeight="1">
      <c r="A291" s="869" t="s">
        <v>430</v>
      </c>
      <c r="B291" s="549" t="s">
        <v>264</v>
      </c>
      <c r="C291" s="475"/>
      <c r="D291" s="476"/>
      <c r="E291" s="477"/>
      <c r="F291" s="478"/>
      <c r="G291" s="1344">
        <f>SUM(G292:G293)</f>
        <v>7.5</v>
      </c>
      <c r="H291" s="484">
        <f t="shared" si="18"/>
        <v>225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19" s="45" customFormat="1" ht="15.75" customHeight="1">
      <c r="A292" s="869"/>
      <c r="B292" s="549" t="s">
        <v>36</v>
      </c>
      <c r="C292" s="475"/>
      <c r="D292" s="476"/>
      <c r="E292" s="477"/>
      <c r="F292" s="478"/>
      <c r="G292" s="1324">
        <v>3.5</v>
      </c>
      <c r="H292" s="484">
        <f t="shared" si="18"/>
        <v>105</v>
      </c>
      <c r="I292" s="476"/>
      <c r="J292" s="477"/>
      <c r="K292" s="477"/>
      <c r="L292" s="477"/>
      <c r="M292" s="483"/>
      <c r="N292" s="482"/>
      <c r="O292" s="476"/>
      <c r="P292" s="483"/>
      <c r="Q292" s="482"/>
      <c r="R292" s="476"/>
      <c r="S292" s="483"/>
    </row>
    <row r="293" spans="1:20" s="45" customFormat="1" ht="15.75" customHeight="1">
      <c r="A293" s="1037" t="s">
        <v>431</v>
      </c>
      <c r="B293" s="877" t="s">
        <v>37</v>
      </c>
      <c r="C293" s="482">
        <v>4</v>
      </c>
      <c r="D293" s="476"/>
      <c r="E293" s="477"/>
      <c r="F293" s="478"/>
      <c r="G293" s="1325">
        <v>4</v>
      </c>
      <c r="H293" s="488">
        <f t="shared" si="18"/>
        <v>120</v>
      </c>
      <c r="I293" s="477">
        <f>SUM(J293:L293)</f>
        <v>45</v>
      </c>
      <c r="J293" s="477">
        <v>30</v>
      </c>
      <c r="K293" s="477">
        <v>8</v>
      </c>
      <c r="L293" s="477">
        <v>7</v>
      </c>
      <c r="M293" s="481">
        <f>H293-I293</f>
        <v>75</v>
      </c>
      <c r="N293" s="482"/>
      <c r="O293" s="476"/>
      <c r="P293" s="483"/>
      <c r="Q293" s="482">
        <v>3</v>
      </c>
      <c r="R293" s="476"/>
      <c r="S293" s="483"/>
      <c r="T293" s="45">
        <v>2</v>
      </c>
    </row>
    <row r="294" spans="1:19" s="45" customFormat="1" ht="15.75" customHeight="1">
      <c r="A294" s="473" t="s">
        <v>432</v>
      </c>
      <c r="B294" s="549" t="s">
        <v>33</v>
      </c>
      <c r="C294" s="482"/>
      <c r="D294" s="46"/>
      <c r="E294" s="543"/>
      <c r="F294" s="544"/>
      <c r="G294" s="1354">
        <f>SUM(G295:G296)</f>
        <v>6</v>
      </c>
      <c r="H294" s="884">
        <f t="shared" si="18"/>
        <v>180</v>
      </c>
      <c r="I294" s="477"/>
      <c r="J294" s="477"/>
      <c r="K294" s="477"/>
      <c r="L294" s="477"/>
      <c r="M294" s="481"/>
      <c r="N294" s="545"/>
      <c r="O294" s="546"/>
      <c r="P294" s="547"/>
      <c r="Q294" s="545"/>
      <c r="R294" s="546"/>
      <c r="S294" s="547"/>
    </row>
    <row r="295" spans="1:19" s="45" customFormat="1" ht="15.75" customHeight="1">
      <c r="A295" s="473"/>
      <c r="B295" s="474" t="s">
        <v>36</v>
      </c>
      <c r="C295" s="482"/>
      <c r="D295" s="476"/>
      <c r="E295" s="543"/>
      <c r="F295" s="544"/>
      <c r="G295" s="1354">
        <v>2.5</v>
      </c>
      <c r="H295" s="884">
        <f t="shared" si="18"/>
        <v>75</v>
      </c>
      <c r="I295" s="476"/>
      <c r="J295" s="477"/>
      <c r="K295" s="477"/>
      <c r="L295" s="477"/>
      <c r="M295" s="483"/>
      <c r="N295" s="545"/>
      <c r="O295" s="546"/>
      <c r="P295" s="547"/>
      <c r="Q295" s="545"/>
      <c r="R295" s="546"/>
      <c r="S295" s="547"/>
    </row>
    <row r="296" spans="1:20" s="45" customFormat="1" ht="15.75" customHeight="1">
      <c r="A296" s="473" t="s">
        <v>433</v>
      </c>
      <c r="B296" s="485" t="s">
        <v>37</v>
      </c>
      <c r="C296" s="482"/>
      <c r="D296" s="476">
        <v>4</v>
      </c>
      <c r="E296" s="543"/>
      <c r="F296" s="544"/>
      <c r="G296" s="1357">
        <v>3.5</v>
      </c>
      <c r="H296" s="488">
        <f t="shared" si="18"/>
        <v>105</v>
      </c>
      <c r="I296" s="477">
        <f>SUM(J296:L296)</f>
        <v>45</v>
      </c>
      <c r="J296" s="477">
        <v>30</v>
      </c>
      <c r="K296" s="477"/>
      <c r="L296" s="477">
        <v>15</v>
      </c>
      <c r="M296" s="481">
        <f>H296-I296</f>
        <v>60</v>
      </c>
      <c r="N296" s="545"/>
      <c r="O296" s="546"/>
      <c r="P296" s="547"/>
      <c r="Q296" s="545">
        <v>3</v>
      </c>
      <c r="R296" s="546"/>
      <c r="S296" s="547"/>
      <c r="T296" s="45">
        <v>2</v>
      </c>
    </row>
    <row r="297" spans="1:19" s="45" customFormat="1" ht="15.75" customHeight="1">
      <c r="A297" s="473" t="s">
        <v>462</v>
      </c>
      <c r="B297" s="542" t="s">
        <v>269</v>
      </c>
      <c r="C297" s="545"/>
      <c r="D297" s="546"/>
      <c r="E297" s="543"/>
      <c r="F297" s="544"/>
      <c r="G297" s="1647">
        <f>SUM(G298:G299)</f>
        <v>4.5</v>
      </c>
      <c r="H297" s="484">
        <f t="shared" si="18"/>
        <v>135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74" t="s">
        <v>36</v>
      </c>
      <c r="C298" s="482"/>
      <c r="D298" s="476"/>
      <c r="E298" s="543"/>
      <c r="F298" s="544"/>
      <c r="G298" s="1647">
        <v>1</v>
      </c>
      <c r="H298" s="885">
        <f t="shared" si="18"/>
        <v>30</v>
      </c>
      <c r="I298" s="476"/>
      <c r="J298" s="477"/>
      <c r="K298" s="477"/>
      <c r="L298" s="477"/>
      <c r="M298" s="483"/>
      <c r="N298" s="545"/>
      <c r="O298" s="546"/>
      <c r="P298" s="547"/>
      <c r="Q298" s="545"/>
      <c r="R298" s="546"/>
      <c r="S298" s="547"/>
    </row>
    <row r="299" spans="1:19" s="45" customFormat="1" ht="15.75" customHeight="1">
      <c r="A299" s="473"/>
      <c r="B299" s="485" t="s">
        <v>37</v>
      </c>
      <c r="C299" s="482"/>
      <c r="D299" s="476"/>
      <c r="E299" s="543"/>
      <c r="F299" s="544"/>
      <c r="G299" s="1648">
        <v>3.5</v>
      </c>
      <c r="H299" s="488">
        <f t="shared" si="18"/>
        <v>105</v>
      </c>
      <c r="I299" s="477">
        <f>SUM(I300:I301)</f>
        <v>63</v>
      </c>
      <c r="J299" s="477">
        <f>SUM(J300:J301)</f>
        <v>36</v>
      </c>
      <c r="K299" s="477"/>
      <c r="L299" s="477">
        <f>SUM(L300:L301)</f>
        <v>27</v>
      </c>
      <c r="M299" s="481">
        <f>SUM(M300:M301)</f>
        <v>42</v>
      </c>
      <c r="N299" s="545"/>
      <c r="O299" s="546"/>
      <c r="P299" s="547"/>
      <c r="Q299" s="545"/>
      <c r="R299" s="546"/>
      <c r="S299" s="547"/>
    </row>
    <row r="300" spans="1:20" s="45" customFormat="1" ht="15.75" customHeight="1">
      <c r="A300" s="473" t="s">
        <v>463</v>
      </c>
      <c r="B300" s="485" t="s">
        <v>269</v>
      </c>
      <c r="C300" s="482"/>
      <c r="D300" s="476"/>
      <c r="E300" s="543"/>
      <c r="F300" s="544"/>
      <c r="G300" s="1648">
        <v>1</v>
      </c>
      <c r="H300" s="488">
        <f t="shared" si="18"/>
        <v>30</v>
      </c>
      <c r="I300" s="477">
        <f>SUM(J300:L300)</f>
        <v>18</v>
      </c>
      <c r="J300" s="477">
        <v>9</v>
      </c>
      <c r="K300" s="477"/>
      <c r="L300" s="477">
        <v>9</v>
      </c>
      <c r="M300" s="481">
        <f>H300-I300</f>
        <v>12</v>
      </c>
      <c r="N300" s="545"/>
      <c r="O300" s="546">
        <v>2</v>
      </c>
      <c r="P300" s="547"/>
      <c r="Q300" s="545"/>
      <c r="R300" s="546"/>
      <c r="S300" s="547"/>
      <c r="T300" s="45">
        <v>1</v>
      </c>
    </row>
    <row r="301" spans="1:20" s="45" customFormat="1" ht="15.75" customHeight="1" thickBot="1">
      <c r="A301" s="512" t="s">
        <v>464</v>
      </c>
      <c r="B301" s="551" t="s">
        <v>269</v>
      </c>
      <c r="C301" s="552"/>
      <c r="D301" s="553">
        <v>3</v>
      </c>
      <c r="E301" s="554"/>
      <c r="F301" s="555"/>
      <c r="G301" s="1649">
        <v>2.5</v>
      </c>
      <c r="H301" s="557">
        <f t="shared" si="18"/>
        <v>75</v>
      </c>
      <c r="I301" s="554">
        <f>SUM(J301:L301)</f>
        <v>45</v>
      </c>
      <c r="J301" s="554">
        <v>27</v>
      </c>
      <c r="K301" s="554"/>
      <c r="L301" s="554">
        <v>18</v>
      </c>
      <c r="M301" s="558">
        <f>H301-I301</f>
        <v>30</v>
      </c>
      <c r="N301" s="552"/>
      <c r="O301" s="553"/>
      <c r="P301" s="886">
        <v>5</v>
      </c>
      <c r="Q301" s="552"/>
      <c r="R301" s="553"/>
      <c r="S301" s="559"/>
      <c r="T301" s="45">
        <v>1</v>
      </c>
    </row>
    <row r="302" spans="1:19" s="45" customFormat="1" ht="15.75" customHeight="1">
      <c r="A302" s="2956" t="s">
        <v>359</v>
      </c>
      <c r="B302" s="2957"/>
      <c r="C302" s="560"/>
      <c r="D302" s="561"/>
      <c r="E302" s="561"/>
      <c r="F302" s="562"/>
      <c r="G302" s="1630">
        <f>SUM(G303:G304)</f>
        <v>6.5</v>
      </c>
      <c r="H302" s="564">
        <f t="shared" si="18"/>
        <v>195</v>
      </c>
      <c r="I302" s="565"/>
      <c r="J302" s="565"/>
      <c r="K302" s="565"/>
      <c r="L302" s="565"/>
      <c r="M302" s="566"/>
      <c r="N302" s="567"/>
      <c r="O302" s="568"/>
      <c r="P302" s="569"/>
      <c r="Q302" s="567"/>
      <c r="R302" s="568"/>
      <c r="S302" s="569"/>
    </row>
    <row r="303" spans="1:19" s="45" customFormat="1" ht="15.75" customHeight="1">
      <c r="A303" s="570"/>
      <c r="B303" s="571" t="s">
        <v>36</v>
      </c>
      <c r="C303" s="572"/>
      <c r="D303" s="573"/>
      <c r="E303" s="573"/>
      <c r="F303" s="574"/>
      <c r="G303" s="1631">
        <v>2.5</v>
      </c>
      <c r="H303" s="576">
        <f t="shared" si="18"/>
        <v>75</v>
      </c>
      <c r="I303" s="577"/>
      <c r="J303" s="577"/>
      <c r="K303" s="577"/>
      <c r="L303" s="577"/>
      <c r="M303" s="578"/>
      <c r="N303" s="482"/>
      <c r="O303" s="476"/>
      <c r="P303" s="483"/>
      <c r="Q303" s="482"/>
      <c r="R303" s="476"/>
      <c r="S303" s="483"/>
    </row>
    <row r="304" spans="1:20" s="45" customFormat="1" ht="15.75" customHeight="1">
      <c r="A304" s="570"/>
      <c r="B304" s="579" t="s">
        <v>37</v>
      </c>
      <c r="C304" s="572"/>
      <c r="D304" s="44">
        <v>4.4</v>
      </c>
      <c r="E304" s="573"/>
      <c r="F304" s="574"/>
      <c r="G304" s="1632">
        <v>4</v>
      </c>
      <c r="H304" s="581">
        <f t="shared" si="18"/>
        <v>120</v>
      </c>
      <c r="I304" s="887">
        <f>J304+K304+L304</f>
        <v>45</v>
      </c>
      <c r="J304" s="887">
        <v>18</v>
      </c>
      <c r="K304" s="887">
        <v>27</v>
      </c>
      <c r="L304" s="887"/>
      <c r="M304" s="566">
        <f>H304-I304</f>
        <v>75</v>
      </c>
      <c r="N304" s="482"/>
      <c r="O304" s="476"/>
      <c r="P304" s="483"/>
      <c r="Q304" s="482">
        <v>3</v>
      </c>
      <c r="R304" s="476"/>
      <c r="S304" s="493"/>
      <c r="T304" s="45">
        <v>2</v>
      </c>
    </row>
    <row r="305" spans="1:21" s="45" customFormat="1" ht="15.75" customHeight="1">
      <c r="A305" s="2956" t="s">
        <v>360</v>
      </c>
      <c r="B305" s="2957"/>
      <c r="C305" s="572"/>
      <c r="D305" s="573"/>
      <c r="E305" s="573"/>
      <c r="F305" s="574"/>
      <c r="G305" s="1631">
        <f>SUM(G306:G307)</f>
        <v>6</v>
      </c>
      <c r="H305" s="576">
        <f t="shared" si="18"/>
        <v>180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  <c r="U305" s="1383">
        <f>G257+G260+G263+G268+G271+G272+G278+G285+G291+G294+G297+G302+G305</f>
        <v>88.5</v>
      </c>
    </row>
    <row r="306" spans="1:21" s="45" customFormat="1" ht="15.75" customHeight="1">
      <c r="A306" s="570"/>
      <c r="B306" s="571" t="s">
        <v>36</v>
      </c>
      <c r="C306" s="572"/>
      <c r="D306" s="573"/>
      <c r="E306" s="573"/>
      <c r="F306" s="574"/>
      <c r="G306" s="1631">
        <v>1.5</v>
      </c>
      <c r="H306" s="576">
        <f t="shared" si="18"/>
        <v>45</v>
      </c>
      <c r="I306" s="577"/>
      <c r="J306" s="577"/>
      <c r="K306" s="577"/>
      <c r="L306" s="577"/>
      <c r="M306" s="578"/>
      <c r="N306" s="482"/>
      <c r="O306" s="476"/>
      <c r="P306" s="483"/>
      <c r="Q306" s="482"/>
      <c r="R306" s="476"/>
      <c r="S306" s="493"/>
      <c r="U306" s="1383">
        <f>G258+G261+G264+G269+G273+G279+G286+G292+G295+G298+G303+G306</f>
        <v>29</v>
      </c>
    </row>
    <row r="307" spans="1:21" s="45" customFormat="1" ht="15.75" customHeight="1" thickBot="1">
      <c r="A307" s="570"/>
      <c r="B307" s="579" t="s">
        <v>37</v>
      </c>
      <c r="C307" s="560"/>
      <c r="D307" s="44">
        <v>5.5</v>
      </c>
      <c r="E307" s="561"/>
      <c r="F307" s="888"/>
      <c r="G307" s="1633">
        <v>4.5</v>
      </c>
      <c r="H307" s="582">
        <f t="shared" si="18"/>
        <v>135</v>
      </c>
      <c r="I307" s="887">
        <f>J307+K307+L307</f>
        <v>63</v>
      </c>
      <c r="J307" s="887">
        <v>45</v>
      </c>
      <c r="K307" s="887">
        <v>9</v>
      </c>
      <c r="L307" s="887">
        <v>9</v>
      </c>
      <c r="M307" s="566">
        <f>H307-I307</f>
        <v>72</v>
      </c>
      <c r="N307" s="482"/>
      <c r="O307" s="476"/>
      <c r="P307" s="483"/>
      <c r="Q307" s="482"/>
      <c r="R307" s="476">
        <v>7</v>
      </c>
      <c r="S307" s="493"/>
      <c r="T307" s="45">
        <v>2</v>
      </c>
      <c r="U307" s="1383">
        <f>G259+G262+G266+G267+G270+G271+G275+G276+G277+G281+G282+G283+G284+G288+G289+G290+G293+G296+G300+G301+G304+G307</f>
        <v>59.5</v>
      </c>
    </row>
    <row r="308" spans="1:19" s="45" customFormat="1" ht="15.75" customHeight="1" thickBot="1">
      <c r="A308" s="2958" t="s">
        <v>451</v>
      </c>
      <c r="B308" s="2959"/>
      <c r="C308" s="2959"/>
      <c r="D308" s="2959"/>
      <c r="E308" s="2959"/>
      <c r="F308" s="2959"/>
      <c r="G308" s="2959"/>
      <c r="H308" s="2959"/>
      <c r="I308" s="2959"/>
      <c r="J308" s="2959"/>
      <c r="K308" s="2959"/>
      <c r="L308" s="2959"/>
      <c r="M308" s="2959"/>
      <c r="N308" s="2959"/>
      <c r="O308" s="2959"/>
      <c r="P308" s="2959"/>
      <c r="Q308" s="2959"/>
      <c r="R308" s="2959"/>
      <c r="S308" s="2959"/>
    </row>
    <row r="309" spans="1:19" s="45" customFormat="1" ht="15.75" customHeight="1">
      <c r="A309" s="511" t="s">
        <v>361</v>
      </c>
      <c r="B309" s="890" t="s">
        <v>270</v>
      </c>
      <c r="C309" s="545"/>
      <c r="D309" s="546"/>
      <c r="E309" s="543"/>
      <c r="F309" s="544"/>
      <c r="G309" s="1572">
        <v>3</v>
      </c>
      <c r="H309" s="584">
        <f>G309*30</f>
        <v>90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/>
      <c r="B310" s="549" t="s">
        <v>36</v>
      </c>
      <c r="C310" s="545"/>
      <c r="D310" s="546"/>
      <c r="E310" s="543"/>
      <c r="F310" s="544"/>
      <c r="G310" s="1572">
        <v>1.5</v>
      </c>
      <c r="H310" s="584">
        <f>G310*30</f>
        <v>45</v>
      </c>
      <c r="I310" s="543"/>
      <c r="J310" s="543"/>
      <c r="K310" s="543"/>
      <c r="L310" s="543"/>
      <c r="M310" s="585"/>
      <c r="N310" s="545"/>
      <c r="O310" s="546"/>
      <c r="P310" s="547"/>
      <c r="Q310" s="545"/>
      <c r="R310" s="546"/>
      <c r="S310" s="547"/>
    </row>
    <row r="311" spans="1:19" s="45" customFormat="1" ht="15.75" customHeight="1">
      <c r="A311" s="511" t="s">
        <v>362</v>
      </c>
      <c r="B311" s="877" t="s">
        <v>37</v>
      </c>
      <c r="C311" s="545"/>
      <c r="D311" s="546">
        <v>4</v>
      </c>
      <c r="E311" s="543"/>
      <c r="F311" s="544"/>
      <c r="G311" s="1634">
        <v>1.5</v>
      </c>
      <c r="H311" s="587">
        <f>G311*30</f>
        <v>45</v>
      </c>
      <c r="I311" s="543">
        <f>SUM(J311:L311)</f>
        <v>15</v>
      </c>
      <c r="J311" s="543">
        <v>8</v>
      </c>
      <c r="K311" s="543">
        <v>7</v>
      </c>
      <c r="L311" s="543"/>
      <c r="M311" s="585">
        <f>H311-I311</f>
        <v>30</v>
      </c>
      <c r="N311" s="486"/>
      <c r="O311" s="546"/>
      <c r="P311" s="547"/>
      <c r="Q311" s="822">
        <v>1</v>
      </c>
      <c r="R311" s="546"/>
      <c r="S311" s="547"/>
    </row>
    <row r="312" spans="1:19" s="45" customFormat="1" ht="15.75" customHeight="1">
      <c r="A312" s="511" t="s">
        <v>363</v>
      </c>
      <c r="B312" s="474" t="s">
        <v>271</v>
      </c>
      <c r="C312" s="545"/>
      <c r="D312" s="546"/>
      <c r="E312" s="543"/>
      <c r="F312" s="544"/>
      <c r="G312" s="1572">
        <v>3.5</v>
      </c>
      <c r="H312" s="480">
        <f aca="true" t="shared" si="19" ref="H312:H317">G312*30</f>
        <v>105</v>
      </c>
      <c r="I312" s="477"/>
      <c r="J312" s="477"/>
      <c r="K312" s="477"/>
      <c r="L312" s="477"/>
      <c r="M312" s="481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/>
      <c r="B313" s="891" t="s">
        <v>36</v>
      </c>
      <c r="C313" s="545"/>
      <c r="D313" s="546"/>
      <c r="E313" s="543"/>
      <c r="F313" s="544"/>
      <c r="G313" s="1635">
        <v>1</v>
      </c>
      <c r="H313" s="480">
        <f t="shared" si="19"/>
        <v>30</v>
      </c>
      <c r="I313" s="543"/>
      <c r="J313" s="543"/>
      <c r="K313" s="543"/>
      <c r="L313" s="543"/>
      <c r="M313" s="585"/>
      <c r="N313" s="545"/>
      <c r="O313" s="545"/>
      <c r="P313" s="547"/>
      <c r="Q313" s="545"/>
      <c r="R313" s="546"/>
      <c r="S313" s="547"/>
    </row>
    <row r="314" spans="1:19" s="45" customFormat="1" ht="15.75" customHeight="1">
      <c r="A314" s="511" t="s">
        <v>364</v>
      </c>
      <c r="B314" s="485" t="s">
        <v>37</v>
      </c>
      <c r="C314" s="545"/>
      <c r="D314" s="546">
        <v>4</v>
      </c>
      <c r="E314" s="543"/>
      <c r="F314" s="544"/>
      <c r="G314" s="1634">
        <v>2.5</v>
      </c>
      <c r="H314" s="488">
        <f t="shared" si="19"/>
        <v>75</v>
      </c>
      <c r="I314" s="477">
        <f>SUM(J314:L314)</f>
        <v>30</v>
      </c>
      <c r="J314" s="477">
        <v>10</v>
      </c>
      <c r="K314" s="477">
        <v>20</v>
      </c>
      <c r="L314" s="477"/>
      <c r="M314" s="481">
        <f>H314-I314</f>
        <v>45</v>
      </c>
      <c r="N314" s="486"/>
      <c r="O314" s="545"/>
      <c r="P314" s="547"/>
      <c r="Q314" s="892">
        <v>2</v>
      </c>
      <c r="R314" s="546"/>
      <c r="S314" s="547"/>
    </row>
    <row r="315" spans="1:19" s="45" customFormat="1" ht="15.75" customHeight="1">
      <c r="A315" s="511" t="s">
        <v>365</v>
      </c>
      <c r="B315" s="549" t="s">
        <v>272</v>
      </c>
      <c r="C315" s="545"/>
      <c r="D315" s="546"/>
      <c r="E315" s="543"/>
      <c r="F315" s="544"/>
      <c r="G315" s="583">
        <v>3</v>
      </c>
      <c r="H315" s="480">
        <f t="shared" si="19"/>
        <v>90</v>
      </c>
      <c r="I315" s="477"/>
      <c r="J315" s="477"/>
      <c r="K315" s="477"/>
      <c r="L315" s="477"/>
      <c r="M315" s="481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/>
      <c r="B316" s="891" t="s">
        <v>36</v>
      </c>
      <c r="C316" s="545"/>
      <c r="D316" s="546"/>
      <c r="E316" s="543"/>
      <c r="F316" s="544"/>
      <c r="G316" s="841">
        <v>1</v>
      </c>
      <c r="H316" s="480">
        <f t="shared" si="19"/>
        <v>30</v>
      </c>
      <c r="I316" s="543"/>
      <c r="J316" s="543"/>
      <c r="K316" s="543"/>
      <c r="L316" s="543"/>
      <c r="M316" s="585"/>
      <c r="N316" s="545"/>
      <c r="O316" s="545"/>
      <c r="P316" s="547"/>
      <c r="Q316" s="545"/>
      <c r="R316" s="546"/>
      <c r="S316" s="547"/>
    </row>
    <row r="317" spans="1:19" s="45" customFormat="1" ht="15.75" customHeight="1">
      <c r="A317" s="511" t="s">
        <v>366</v>
      </c>
      <c r="B317" s="877" t="s">
        <v>37</v>
      </c>
      <c r="C317" s="545"/>
      <c r="D317" s="546">
        <v>5</v>
      </c>
      <c r="E317" s="543"/>
      <c r="F317" s="544"/>
      <c r="G317" s="586">
        <v>2</v>
      </c>
      <c r="H317" s="488">
        <f t="shared" si="19"/>
        <v>60</v>
      </c>
      <c r="I317" s="893">
        <f>SUM(J317:L317)</f>
        <v>27</v>
      </c>
      <c r="J317" s="893">
        <v>18</v>
      </c>
      <c r="K317" s="893"/>
      <c r="L317" s="893">
        <v>9</v>
      </c>
      <c r="M317" s="481">
        <f>H317-I317</f>
        <v>33</v>
      </c>
      <c r="N317" s="545"/>
      <c r="O317" s="545"/>
      <c r="P317" s="547"/>
      <c r="Q317" s="545"/>
      <c r="R317" s="546">
        <v>3</v>
      </c>
      <c r="S317" s="547"/>
    </row>
    <row r="318" spans="1:19" s="45" customFormat="1" ht="15.75" customHeight="1">
      <c r="A318" s="511" t="s">
        <v>367</v>
      </c>
      <c r="B318" s="894" t="s">
        <v>275</v>
      </c>
      <c r="C318" s="486"/>
      <c r="D318" s="546"/>
      <c r="E318" s="543"/>
      <c r="F318" s="544"/>
      <c r="G318" s="583">
        <f>G319+G320</f>
        <v>3</v>
      </c>
      <c r="H318" s="480">
        <f>G318*30</f>
        <v>90</v>
      </c>
      <c r="I318" s="543"/>
      <c r="J318" s="543"/>
      <c r="K318" s="543"/>
      <c r="L318" s="543"/>
      <c r="M318" s="585"/>
      <c r="N318" s="545"/>
      <c r="O318" s="546"/>
      <c r="P318" s="547"/>
      <c r="Q318" s="545"/>
      <c r="R318" s="546"/>
      <c r="S318" s="547"/>
    </row>
    <row r="319" spans="1:19" s="45" customFormat="1" ht="15.75" customHeight="1">
      <c r="A319" s="473"/>
      <c r="B319" s="474" t="s">
        <v>36</v>
      </c>
      <c r="C319" s="482"/>
      <c r="D319" s="476"/>
      <c r="E319" s="543"/>
      <c r="F319" s="544"/>
      <c r="G319" s="841">
        <v>0.5</v>
      </c>
      <c r="H319" s="480">
        <f>G319*30</f>
        <v>15</v>
      </c>
      <c r="I319" s="477"/>
      <c r="J319" s="477"/>
      <c r="K319" s="477"/>
      <c r="L319" s="477"/>
      <c r="M319" s="481"/>
      <c r="N319" s="545"/>
      <c r="O319" s="546"/>
      <c r="P319" s="547"/>
      <c r="Q319" s="545"/>
      <c r="R319" s="546"/>
      <c r="S319" s="547"/>
    </row>
    <row r="320" spans="1:19" s="45" customFormat="1" ht="15.75" customHeight="1" thickBot="1">
      <c r="A320" s="588" t="s">
        <v>368</v>
      </c>
      <c r="B320" s="485" t="s">
        <v>37</v>
      </c>
      <c r="C320" s="589"/>
      <c r="D320" s="590">
        <v>5</v>
      </c>
      <c r="E320" s="591"/>
      <c r="F320" s="592"/>
      <c r="G320" s="593">
        <v>2.5</v>
      </c>
      <c r="H320" s="594">
        <f>G320*30</f>
        <v>75</v>
      </c>
      <c r="I320" s="595">
        <f>SUM(J320:L320)</f>
        <v>36</v>
      </c>
      <c r="J320" s="595">
        <v>27</v>
      </c>
      <c r="K320" s="595"/>
      <c r="L320" s="595">
        <v>9</v>
      </c>
      <c r="M320" s="596">
        <f>H320-I320</f>
        <v>39</v>
      </c>
      <c r="N320" s="567"/>
      <c r="O320" s="568"/>
      <c r="P320" s="569"/>
      <c r="Q320" s="567"/>
      <c r="R320" s="895">
        <v>4</v>
      </c>
      <c r="S320" s="569"/>
    </row>
    <row r="321" spans="1:19" s="45" customFormat="1" ht="15.75" customHeight="1" thickBot="1">
      <c r="A321" s="2960" t="s">
        <v>450</v>
      </c>
      <c r="B321" s="2875"/>
      <c r="C321" s="2875"/>
      <c r="D321" s="2875"/>
      <c r="E321" s="2875"/>
      <c r="F321" s="2875"/>
      <c r="G321" s="2875"/>
      <c r="H321" s="2875"/>
      <c r="I321" s="2875"/>
      <c r="J321" s="2875"/>
      <c r="K321" s="2875"/>
      <c r="L321" s="2875"/>
      <c r="M321" s="2875"/>
      <c r="N321" s="2875"/>
      <c r="O321" s="2875"/>
      <c r="P321" s="2875"/>
      <c r="Q321" s="2875"/>
      <c r="R321" s="2875"/>
      <c r="S321" s="2876"/>
    </row>
    <row r="322" spans="1:19" s="45" customFormat="1" ht="15.75" customHeight="1">
      <c r="A322" s="511" t="s">
        <v>361</v>
      </c>
      <c r="B322" s="890" t="s">
        <v>273</v>
      </c>
      <c r="C322" s="545"/>
      <c r="D322" s="546"/>
      <c r="E322" s="543"/>
      <c r="F322" s="544"/>
      <c r="G322" s="583">
        <v>3</v>
      </c>
      <c r="H322" s="584">
        <f>G322*30</f>
        <v>90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/>
      <c r="B323" s="549" t="s">
        <v>36</v>
      </c>
      <c r="C323" s="545"/>
      <c r="D323" s="546"/>
      <c r="E323" s="543"/>
      <c r="F323" s="544"/>
      <c r="G323" s="583">
        <v>2</v>
      </c>
      <c r="H323" s="584">
        <f>G323*30</f>
        <v>60</v>
      </c>
      <c r="I323" s="543"/>
      <c r="J323" s="543"/>
      <c r="K323" s="543"/>
      <c r="L323" s="543"/>
      <c r="M323" s="585"/>
      <c r="N323" s="545"/>
      <c r="O323" s="546"/>
      <c r="P323" s="547"/>
      <c r="Q323" s="545"/>
      <c r="R323" s="546"/>
      <c r="S323" s="547"/>
    </row>
    <row r="324" spans="1:19" s="45" customFormat="1" ht="15.75" customHeight="1">
      <c r="A324" s="511" t="s">
        <v>362</v>
      </c>
      <c r="B324" s="877" t="s">
        <v>37</v>
      </c>
      <c r="C324" s="545"/>
      <c r="D324" s="546">
        <v>4</v>
      </c>
      <c r="E324" s="543"/>
      <c r="F324" s="544"/>
      <c r="G324" s="586">
        <v>1</v>
      </c>
      <c r="H324" s="587">
        <f>G324*30</f>
        <v>30</v>
      </c>
      <c r="I324" s="543">
        <f>SUM(J324:L324)</f>
        <v>15</v>
      </c>
      <c r="J324" s="543">
        <v>8</v>
      </c>
      <c r="K324" s="543">
        <v>7</v>
      </c>
      <c r="L324" s="543"/>
      <c r="M324" s="585">
        <f>H324-I324</f>
        <v>15</v>
      </c>
      <c r="N324" s="545"/>
      <c r="O324" s="546"/>
      <c r="P324" s="547"/>
      <c r="Q324" s="545">
        <v>1</v>
      </c>
      <c r="R324" s="546"/>
      <c r="S324" s="547"/>
    </row>
    <row r="325" spans="1:19" s="45" customFormat="1" ht="15.75" customHeight="1">
      <c r="A325" s="511" t="s">
        <v>363</v>
      </c>
      <c r="B325" s="474" t="s">
        <v>274</v>
      </c>
      <c r="C325" s="545"/>
      <c r="D325" s="476"/>
      <c r="E325" s="543"/>
      <c r="F325" s="544"/>
      <c r="G325" s="583">
        <v>3</v>
      </c>
      <c r="H325" s="584">
        <f aca="true" t="shared" si="20" ref="H325:H333">G325*30</f>
        <v>90</v>
      </c>
      <c r="I325" s="477"/>
      <c r="J325" s="477"/>
      <c r="K325" s="477"/>
      <c r="L325" s="477"/>
      <c r="M325" s="481"/>
      <c r="N325" s="545"/>
      <c r="O325" s="546"/>
      <c r="P325" s="547"/>
      <c r="Q325" s="545"/>
      <c r="R325" s="546"/>
      <c r="S325" s="547"/>
    </row>
    <row r="326" spans="1:19" s="45" customFormat="1" ht="15.75" customHeight="1">
      <c r="A326" s="511"/>
      <c r="B326" s="891" t="s">
        <v>36</v>
      </c>
      <c r="C326" s="545"/>
      <c r="D326" s="546"/>
      <c r="E326" s="543"/>
      <c r="F326" s="544"/>
      <c r="G326" s="841">
        <v>1.5</v>
      </c>
      <c r="H326" s="584">
        <f t="shared" si="20"/>
        <v>45</v>
      </c>
      <c r="I326" s="543"/>
      <c r="J326" s="543"/>
      <c r="K326" s="543"/>
      <c r="L326" s="543"/>
      <c r="M326" s="585"/>
      <c r="N326" s="545"/>
      <c r="O326" s="546"/>
      <c r="P326" s="547"/>
      <c r="Q326" s="896"/>
      <c r="R326" s="546"/>
      <c r="S326" s="547"/>
    </row>
    <row r="327" spans="1:19" s="45" customFormat="1" ht="15.75" customHeight="1">
      <c r="A327" s="511" t="s">
        <v>364</v>
      </c>
      <c r="B327" s="897" t="s">
        <v>37</v>
      </c>
      <c r="C327" s="545"/>
      <c r="D327" s="546">
        <v>4</v>
      </c>
      <c r="E327" s="543"/>
      <c r="F327" s="544"/>
      <c r="G327" s="586">
        <v>1.5</v>
      </c>
      <c r="H327" s="587">
        <f t="shared" si="20"/>
        <v>45</v>
      </c>
      <c r="I327" s="477">
        <f>SUM(J327:L327)</f>
        <v>30</v>
      </c>
      <c r="J327" s="477">
        <v>10</v>
      </c>
      <c r="K327" s="477">
        <v>20</v>
      </c>
      <c r="L327" s="477"/>
      <c r="M327" s="481">
        <f>H327-I327</f>
        <v>15</v>
      </c>
      <c r="N327" s="545"/>
      <c r="O327" s="546"/>
      <c r="P327" s="547"/>
      <c r="Q327" s="898">
        <v>2</v>
      </c>
      <c r="R327" s="546"/>
      <c r="S327" s="547"/>
    </row>
    <row r="328" spans="1:19" s="45" customFormat="1" ht="15.75" customHeight="1">
      <c r="A328" s="511" t="s">
        <v>365</v>
      </c>
      <c r="B328" s="474" t="s">
        <v>369</v>
      </c>
      <c r="C328" s="545"/>
      <c r="D328" s="546"/>
      <c r="E328" s="543"/>
      <c r="F328" s="544"/>
      <c r="G328" s="583">
        <f>G329+G330</f>
        <v>3</v>
      </c>
      <c r="H328" s="584">
        <f t="shared" si="20"/>
        <v>90</v>
      </c>
      <c r="I328" s="477"/>
      <c r="J328" s="477"/>
      <c r="K328" s="477"/>
      <c r="L328" s="477"/>
      <c r="M328" s="481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/>
      <c r="B329" s="474" t="s">
        <v>36</v>
      </c>
      <c r="C329" s="545"/>
      <c r="D329" s="546"/>
      <c r="E329" s="543"/>
      <c r="F329" s="544"/>
      <c r="G329" s="841">
        <v>0.5</v>
      </c>
      <c r="H329" s="584">
        <f t="shared" si="20"/>
        <v>15</v>
      </c>
      <c r="I329" s="543"/>
      <c r="J329" s="543"/>
      <c r="K329" s="543"/>
      <c r="L329" s="543"/>
      <c r="M329" s="585"/>
      <c r="N329" s="545"/>
      <c r="O329" s="546"/>
      <c r="P329" s="547"/>
      <c r="Q329" s="545"/>
      <c r="R329" s="546"/>
      <c r="S329" s="547"/>
    </row>
    <row r="330" spans="1:19" s="45" customFormat="1" ht="15.75" customHeight="1">
      <c r="A330" s="511" t="s">
        <v>366</v>
      </c>
      <c r="B330" s="485" t="s">
        <v>37</v>
      </c>
      <c r="C330" s="545"/>
      <c r="D330" s="546">
        <v>5</v>
      </c>
      <c r="E330" s="543"/>
      <c r="F330" s="544"/>
      <c r="G330" s="586">
        <v>2.5</v>
      </c>
      <c r="H330" s="587">
        <f t="shared" si="20"/>
        <v>75</v>
      </c>
      <c r="I330" s="477">
        <f>SUM(J330:L330)</f>
        <v>36</v>
      </c>
      <c r="J330" s="477">
        <v>27</v>
      </c>
      <c r="K330" s="477">
        <v>9</v>
      </c>
      <c r="L330" s="477"/>
      <c r="M330" s="481">
        <f>H330-I330</f>
        <v>39</v>
      </c>
      <c r="N330" s="545"/>
      <c r="O330" s="546"/>
      <c r="P330" s="547"/>
      <c r="Q330" s="545"/>
      <c r="R330" s="899">
        <v>4</v>
      </c>
      <c r="S330" s="547"/>
    </row>
    <row r="331" spans="1:19" s="45" customFormat="1" ht="15.75" customHeight="1">
      <c r="A331" s="511" t="s">
        <v>367</v>
      </c>
      <c r="B331" s="890" t="s">
        <v>370</v>
      </c>
      <c r="C331" s="545"/>
      <c r="D331" s="546"/>
      <c r="E331" s="543"/>
      <c r="F331" s="544"/>
      <c r="G331" s="583">
        <v>3</v>
      </c>
      <c r="H331" s="584">
        <f t="shared" si="20"/>
        <v>90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>
      <c r="A332" s="473"/>
      <c r="B332" s="900" t="s">
        <v>36</v>
      </c>
      <c r="C332" s="545"/>
      <c r="D332" s="546"/>
      <c r="E332" s="543"/>
      <c r="F332" s="544"/>
      <c r="G332" s="841">
        <v>1</v>
      </c>
      <c r="H332" s="584">
        <f t="shared" si="20"/>
        <v>30</v>
      </c>
      <c r="I332" s="543"/>
      <c r="J332" s="543"/>
      <c r="K332" s="543"/>
      <c r="L332" s="543"/>
      <c r="M332" s="585"/>
      <c r="N332" s="545"/>
      <c r="O332" s="546"/>
      <c r="P332" s="547"/>
      <c r="Q332" s="545"/>
      <c r="R332" s="546"/>
      <c r="S332" s="547"/>
    </row>
    <row r="333" spans="1:19" s="45" customFormat="1" ht="15.75" customHeight="1" thickBot="1">
      <c r="A333" s="588" t="s">
        <v>368</v>
      </c>
      <c r="B333" s="877" t="s">
        <v>37</v>
      </c>
      <c r="C333" s="482"/>
      <c r="D333" s="476">
        <v>5</v>
      </c>
      <c r="E333" s="477"/>
      <c r="F333" s="478"/>
      <c r="G333" s="487">
        <v>2</v>
      </c>
      <c r="H333" s="587">
        <f t="shared" si="20"/>
        <v>60</v>
      </c>
      <c r="I333" s="477">
        <f>SUM(J333:L333)</f>
        <v>27</v>
      </c>
      <c r="J333" s="477">
        <v>18</v>
      </c>
      <c r="K333" s="477">
        <v>9</v>
      </c>
      <c r="L333" s="477"/>
      <c r="M333" s="481">
        <f>H333-I333</f>
        <v>33</v>
      </c>
      <c r="N333" s="545"/>
      <c r="O333" s="546"/>
      <c r="P333" s="547"/>
      <c r="Q333" s="545"/>
      <c r="R333" s="546">
        <v>3</v>
      </c>
      <c r="S333" s="901"/>
    </row>
    <row r="334" spans="1:19" s="45" customFormat="1" ht="15.75" customHeight="1" thickBot="1">
      <c r="A334" s="2756" t="s">
        <v>28</v>
      </c>
      <c r="B334" s="2756"/>
      <c r="C334" s="513"/>
      <c r="D334" s="514"/>
      <c r="E334" s="514"/>
      <c r="F334" s="515"/>
      <c r="G334" s="1614">
        <f>G257+G260+G263+G268+G271+G272+G278+G285+G291+G294+G297+G302+G305</f>
        <v>88.5</v>
      </c>
      <c r="H334" s="1246">
        <v>2775</v>
      </c>
      <c r="I334" s="1246"/>
      <c r="J334" s="1246"/>
      <c r="K334" s="1246"/>
      <c r="L334" s="1246"/>
      <c r="M334" s="1247"/>
      <c r="N334" s="1245"/>
      <c r="O334" s="1238"/>
      <c r="P334" s="1239"/>
      <c r="Q334" s="1240"/>
      <c r="R334" s="1238"/>
      <c r="S334" s="1239"/>
    </row>
    <row r="335" spans="1:19" s="45" customFormat="1" ht="21.75" customHeight="1" thickBot="1">
      <c r="A335" s="2742" t="s">
        <v>60</v>
      </c>
      <c r="B335" s="2764"/>
      <c r="C335" s="513"/>
      <c r="D335" s="514"/>
      <c r="E335" s="514"/>
      <c r="F335" s="515"/>
      <c r="G335" s="1616">
        <f>G258+G261+G264+G269+G273+G279+G286+G292+G295+G298+G303+G306</f>
        <v>29</v>
      </c>
      <c r="H335" s="1241">
        <v>1155</v>
      </c>
      <c r="I335" s="1249"/>
      <c r="J335" s="1249"/>
      <c r="K335" s="1249"/>
      <c r="L335" s="1249"/>
      <c r="M335" s="1250"/>
      <c r="N335" s="1242"/>
      <c r="O335" s="1243"/>
      <c r="P335" s="1243"/>
      <c r="Q335" s="1243"/>
      <c r="R335" s="1243"/>
      <c r="S335" s="1243"/>
    </row>
    <row r="336" spans="1:19" s="45" customFormat="1" ht="17.25" customHeight="1" thickBot="1">
      <c r="A336" s="2765" t="s">
        <v>276</v>
      </c>
      <c r="B336" s="2766"/>
      <c r="C336" s="513"/>
      <c r="D336" s="514"/>
      <c r="E336" s="514"/>
      <c r="F336" s="515"/>
      <c r="G336" s="1615">
        <f>G259+G262+G265+G270+G271+G274+G280+G287+G293+G296+G299+G304+G307</f>
        <v>59.5</v>
      </c>
      <c r="H336" s="1249">
        <v>1620</v>
      </c>
      <c r="I336" s="1249">
        <v>701</v>
      </c>
      <c r="J336" s="1249">
        <v>453</v>
      </c>
      <c r="K336" s="1249">
        <v>111</v>
      </c>
      <c r="L336" s="1249">
        <v>137</v>
      </c>
      <c r="M336" s="1249">
        <v>829</v>
      </c>
      <c r="N336" s="1250">
        <v>0</v>
      </c>
      <c r="O336" s="1252">
        <v>5</v>
      </c>
      <c r="P336" s="1252">
        <v>9</v>
      </c>
      <c r="Q336" s="1252">
        <v>20</v>
      </c>
      <c r="R336" s="1252">
        <v>21</v>
      </c>
      <c r="S336" s="1252">
        <v>14</v>
      </c>
    </row>
    <row r="337" spans="1:19" s="45" customFormat="1" ht="16.5" customHeight="1" thickBot="1">
      <c r="A337" s="599"/>
      <c r="B337" s="600"/>
      <c r="C337" s="567"/>
      <c r="D337" s="568"/>
      <c r="E337" s="591"/>
      <c r="F337" s="592"/>
      <c r="G337" s="1253"/>
      <c r="H337" s="1254"/>
      <c r="I337" s="1255"/>
      <c r="J337" s="1255"/>
      <c r="K337" s="1255"/>
      <c r="L337" s="1255"/>
      <c r="M337" s="1255"/>
      <c r="N337" s="1244"/>
      <c r="O337" s="1244"/>
      <c r="P337" s="1244"/>
      <c r="Q337" s="1244"/>
      <c r="R337" s="1244"/>
      <c r="S337" s="1244"/>
    </row>
    <row r="338" spans="1:19" s="45" customFormat="1" ht="21.75" customHeight="1" thickBot="1">
      <c r="A338" s="2756" t="s">
        <v>277</v>
      </c>
      <c r="B338" s="2756"/>
      <c r="C338" s="601"/>
      <c r="D338" s="602"/>
      <c r="E338" s="602"/>
      <c r="F338" s="603"/>
      <c r="G338" s="1617">
        <f>G121+G334</f>
        <v>117</v>
      </c>
      <c r="H338" s="1256">
        <v>3675</v>
      </c>
      <c r="I338" s="1257"/>
      <c r="J338" s="1257"/>
      <c r="K338" s="1257"/>
      <c r="L338" s="1257"/>
      <c r="M338" s="1257"/>
      <c r="N338" s="1257"/>
      <c r="O338" s="1240"/>
      <c r="P338" s="1240"/>
      <c r="Q338" s="1240"/>
      <c r="R338" s="1240"/>
      <c r="S338" s="1240"/>
    </row>
    <row r="339" spans="1:19" s="45" customFormat="1" ht="15.75" customHeight="1" thickBot="1">
      <c r="A339" s="2742" t="s">
        <v>60</v>
      </c>
      <c r="B339" s="2742"/>
      <c r="C339" s="610"/>
      <c r="D339" s="611"/>
      <c r="E339" s="611"/>
      <c r="F339" s="612"/>
      <c r="G339" s="1617">
        <f>G122+G335</f>
        <v>35</v>
      </c>
      <c r="H339" s="1258">
        <v>1410</v>
      </c>
      <c r="I339" s="1259"/>
      <c r="J339" s="1257"/>
      <c r="K339" s="1259"/>
      <c r="L339" s="1259"/>
      <c r="M339" s="1259"/>
      <c r="N339" s="1259"/>
      <c r="O339" s="1243"/>
      <c r="P339" s="1243"/>
      <c r="Q339" s="1243"/>
      <c r="R339" s="1243"/>
      <c r="S339" s="1243"/>
    </row>
    <row r="340" spans="1:19" s="45" customFormat="1" ht="19.5" customHeight="1" thickBot="1">
      <c r="A340" s="2765" t="s">
        <v>278</v>
      </c>
      <c r="B340" s="2765"/>
      <c r="C340" s="619"/>
      <c r="D340" s="620"/>
      <c r="E340" s="620"/>
      <c r="F340" s="621"/>
      <c r="G340" s="1617">
        <f>G123+G336</f>
        <v>82</v>
      </c>
      <c r="H340" s="1258">
        <f>G340*30</f>
        <v>2460</v>
      </c>
      <c r="I340" s="1249">
        <v>995</v>
      </c>
      <c r="J340" s="1249">
        <v>630</v>
      </c>
      <c r="K340" s="1249">
        <v>170</v>
      </c>
      <c r="L340" s="1249">
        <v>195</v>
      </c>
      <c r="M340" s="1258">
        <f>H340-I340</f>
        <v>1465</v>
      </c>
      <c r="N340" s="1249">
        <v>3</v>
      </c>
      <c r="O340" s="1249">
        <v>17</v>
      </c>
      <c r="P340" s="1249">
        <v>18</v>
      </c>
      <c r="Q340" s="1249">
        <v>24</v>
      </c>
      <c r="R340" s="1249">
        <v>21</v>
      </c>
      <c r="S340" s="1249">
        <v>14</v>
      </c>
    </row>
    <row r="341" spans="1:19" s="45" customFormat="1" ht="22.5" customHeight="1" thickBot="1">
      <c r="A341" s="2950"/>
      <c r="B341" s="2951"/>
      <c r="C341" s="2951"/>
      <c r="D341" s="2951"/>
      <c r="E341" s="2951"/>
      <c r="F341" s="2951"/>
      <c r="G341" s="2951"/>
      <c r="H341" s="2951"/>
      <c r="I341" s="2951"/>
      <c r="J341" s="2951"/>
      <c r="K341" s="2951"/>
      <c r="L341" s="2951"/>
      <c r="M341" s="2951"/>
      <c r="N341" s="2951"/>
      <c r="O341" s="2951"/>
      <c r="P341" s="2951"/>
      <c r="Q341" s="2951"/>
      <c r="R341" s="2951"/>
      <c r="S341" s="2952"/>
    </row>
    <row r="342" spans="1:19" s="45" customFormat="1" ht="18.75" customHeight="1" hidden="1" thickBot="1">
      <c r="A342" s="2953" t="s">
        <v>412</v>
      </c>
      <c r="B342" s="2945"/>
      <c r="C342" s="2945"/>
      <c r="D342" s="2945"/>
      <c r="E342" s="2945"/>
      <c r="F342" s="2945"/>
      <c r="G342" s="2945"/>
      <c r="H342" s="2945"/>
      <c r="I342" s="2945"/>
      <c r="J342" s="2945"/>
      <c r="K342" s="2945"/>
      <c r="L342" s="2945"/>
      <c r="M342" s="2945"/>
      <c r="N342" s="2945"/>
      <c r="O342" s="2945"/>
      <c r="P342" s="2945"/>
      <c r="Q342" s="2945"/>
      <c r="R342" s="2945"/>
      <c r="S342" s="2947"/>
    </row>
    <row r="343" spans="1:19" s="45" customFormat="1" ht="22.5" customHeight="1" hidden="1">
      <c r="A343" s="1046" t="s">
        <v>236</v>
      </c>
      <c r="B343" s="1047" t="s">
        <v>237</v>
      </c>
      <c r="C343" s="1048"/>
      <c r="D343" s="1049"/>
      <c r="E343" s="1049"/>
      <c r="F343" s="1050"/>
      <c r="G343" s="1054">
        <v>4</v>
      </c>
      <c r="H343" s="1056">
        <f aca="true" t="shared" si="21" ref="H343:H348">G343*30</f>
        <v>120</v>
      </c>
      <c r="I343" s="1002"/>
      <c r="J343" s="1003"/>
      <c r="K343" s="1003"/>
      <c r="L343" s="1003"/>
      <c r="M343" s="1001"/>
      <c r="N343" s="1002"/>
      <c r="O343" s="1003"/>
      <c r="P343" s="1001"/>
      <c r="Q343" s="1002"/>
      <c r="R343" s="1003"/>
      <c r="S343" s="1003"/>
    </row>
    <row r="344" spans="1:19" s="45" customFormat="1" ht="18" customHeight="1" hidden="1">
      <c r="A344" s="220"/>
      <c r="B344" s="222" t="s">
        <v>36</v>
      </c>
      <c r="C344" s="223"/>
      <c r="D344" s="224"/>
      <c r="E344" s="224"/>
      <c r="F344" s="225"/>
      <c r="G344" s="718">
        <v>4</v>
      </c>
      <c r="H344" s="1057">
        <f t="shared" si="21"/>
        <v>120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 hidden="1">
      <c r="A345" s="227" t="s">
        <v>160</v>
      </c>
      <c r="B345" s="222" t="s">
        <v>240</v>
      </c>
      <c r="C345" s="223"/>
      <c r="D345" s="224"/>
      <c r="E345" s="224"/>
      <c r="F345" s="225"/>
      <c r="G345" s="717">
        <v>10</v>
      </c>
      <c r="H345" s="1058">
        <f t="shared" si="21"/>
        <v>300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19.5" customHeight="1" hidden="1">
      <c r="A346" s="228"/>
      <c r="B346" s="222" t="s">
        <v>36</v>
      </c>
      <c r="C346" s="231"/>
      <c r="D346" s="224"/>
      <c r="E346" s="224"/>
      <c r="F346" s="225"/>
      <c r="G346" s="1639">
        <v>10</v>
      </c>
      <c r="H346" s="1059">
        <f t="shared" si="21"/>
        <v>300</v>
      </c>
      <c r="I346" s="220"/>
      <c r="J346" s="221"/>
      <c r="K346" s="221"/>
      <c r="L346" s="221"/>
      <c r="M346" s="228"/>
      <c r="N346" s="220"/>
      <c r="O346" s="221"/>
      <c r="P346" s="228"/>
      <c r="Q346" s="220"/>
      <c r="R346" s="221"/>
      <c r="S346" s="221"/>
    </row>
    <row r="347" spans="1:19" s="45" customFormat="1" ht="20.25" customHeight="1" hidden="1">
      <c r="A347" s="230" t="s">
        <v>238</v>
      </c>
      <c r="B347" s="232" t="s">
        <v>79</v>
      </c>
      <c r="C347" s="54"/>
      <c r="D347" s="86">
        <v>6</v>
      </c>
      <c r="E347" s="29"/>
      <c r="F347" s="93"/>
      <c r="G347" s="84">
        <v>4</v>
      </c>
      <c r="H347" s="1059">
        <f t="shared" si="21"/>
        <v>120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 hidden="1">
      <c r="A348" s="229" t="s">
        <v>241</v>
      </c>
      <c r="B348" s="234" t="s">
        <v>23</v>
      </c>
      <c r="C348" s="54"/>
      <c r="D348" s="29"/>
      <c r="E348" s="29"/>
      <c r="F348" s="93"/>
      <c r="G348" s="85">
        <v>9.5</v>
      </c>
      <c r="H348" s="1060">
        <f t="shared" si="21"/>
        <v>285</v>
      </c>
      <c r="I348" s="88"/>
      <c r="J348" s="86"/>
      <c r="K348" s="86"/>
      <c r="L348" s="86"/>
      <c r="M348" s="578"/>
      <c r="N348" s="88"/>
      <c r="O348" s="29"/>
      <c r="P348" s="704"/>
      <c r="Q348" s="54"/>
      <c r="R348" s="29"/>
      <c r="S348" s="29"/>
    </row>
    <row r="349" spans="1:19" s="45" customFormat="1" ht="19.5" customHeight="1" hidden="1" thickBot="1">
      <c r="A349" s="2954" t="s">
        <v>297</v>
      </c>
      <c r="B349" s="2955"/>
      <c r="C349" s="157"/>
      <c r="D349" s="157"/>
      <c r="E349" s="157"/>
      <c r="F349" s="236"/>
      <c r="G349" s="242">
        <f>G343+G345+G347+G348</f>
        <v>27.5</v>
      </c>
      <c r="H349" s="242">
        <f>H343+H345+H347+H348</f>
        <v>825</v>
      </c>
      <c r="I349" s="1055"/>
      <c r="J349" s="158"/>
      <c r="K349" s="158"/>
      <c r="L349" s="158"/>
      <c r="M349" s="159"/>
      <c r="N349" s="247"/>
      <c r="O349" s="1012"/>
      <c r="P349" s="1017"/>
      <c r="Q349" s="1011"/>
      <c r="R349" s="1012"/>
      <c r="S349" s="1012"/>
    </row>
    <row r="350" spans="1:19" s="45" customFormat="1" ht="19.5" customHeight="1" hidden="1" thickBot="1">
      <c r="A350" s="2941" t="s">
        <v>60</v>
      </c>
      <c r="B350" s="2942"/>
      <c r="C350" s="55"/>
      <c r="D350" s="55"/>
      <c r="E350" s="55"/>
      <c r="F350" s="1061"/>
      <c r="G350" s="1062">
        <f>G344+G346</f>
        <v>14</v>
      </c>
      <c r="H350" s="1063">
        <f>H344+H346</f>
        <v>420</v>
      </c>
      <c r="I350" s="1064"/>
      <c r="J350" s="91"/>
      <c r="K350" s="91"/>
      <c r="L350" s="302"/>
      <c r="M350" s="1052"/>
      <c r="N350" s="1021"/>
      <c r="O350" s="286"/>
      <c r="P350" s="1022"/>
      <c r="Q350" s="1053"/>
      <c r="R350" s="286"/>
      <c r="S350" s="1022"/>
    </row>
    <row r="351" spans="1:19" s="45" customFormat="1" ht="19.5" customHeight="1" hidden="1" thickBot="1">
      <c r="A351" s="2943" t="s">
        <v>239</v>
      </c>
      <c r="B351" s="2943"/>
      <c r="C351" s="70"/>
      <c r="D351" s="70"/>
      <c r="E351" s="70"/>
      <c r="F351" s="71"/>
      <c r="G351" s="72">
        <f>G347+G348</f>
        <v>13.5</v>
      </c>
      <c r="H351" s="72">
        <f>H347+H348</f>
        <v>405</v>
      </c>
      <c r="I351" s="72"/>
      <c r="J351" s="72"/>
      <c r="K351" s="72"/>
      <c r="L351" s="72"/>
      <c r="M351" s="242"/>
      <c r="N351" s="1051"/>
      <c r="O351" s="55"/>
      <c r="P351" s="831"/>
      <c r="Q351" s="58"/>
      <c r="R351" s="55"/>
      <c r="S351" s="55"/>
    </row>
    <row r="352" spans="1:19" s="45" customFormat="1" ht="19.5" customHeight="1" hidden="1" thickBot="1">
      <c r="A352" s="2944" t="s">
        <v>413</v>
      </c>
      <c r="B352" s="2945"/>
      <c r="C352" s="2945"/>
      <c r="D352" s="2945"/>
      <c r="E352" s="2945"/>
      <c r="F352" s="2945"/>
      <c r="G352" s="2945"/>
      <c r="H352" s="2946"/>
      <c r="I352" s="2946"/>
      <c r="J352" s="2946"/>
      <c r="K352" s="2946"/>
      <c r="L352" s="2946"/>
      <c r="M352" s="2946"/>
      <c r="N352" s="2945"/>
      <c r="O352" s="2945"/>
      <c r="P352" s="2945"/>
      <c r="Q352" s="2945"/>
      <c r="R352" s="2945"/>
      <c r="S352" s="2947"/>
    </row>
    <row r="353" spans="1:19" s="45" customFormat="1" ht="19.5" customHeight="1" hidden="1">
      <c r="A353" s="1131" t="s">
        <v>236</v>
      </c>
      <c r="B353" s="1047" t="s">
        <v>237</v>
      </c>
      <c r="C353" s="1132"/>
      <c r="D353" s="1049"/>
      <c r="E353" s="1049"/>
      <c r="F353" s="1133"/>
      <c r="G353" s="1134">
        <v>4</v>
      </c>
      <c r="H353" s="908">
        <f aca="true" t="shared" si="22" ref="H353:H358">G353*30</f>
        <v>120</v>
      </c>
      <c r="I353" s="219"/>
      <c r="J353" s="219"/>
      <c r="K353" s="219"/>
      <c r="L353" s="219"/>
      <c r="M353" s="1001"/>
      <c r="N353" s="1002"/>
      <c r="O353" s="1003"/>
      <c r="P353" s="1004"/>
      <c r="Q353" s="1005"/>
      <c r="R353" s="1003"/>
      <c r="S353" s="1004"/>
    </row>
    <row r="354" spans="1:19" s="45" customFormat="1" ht="19.5" customHeight="1" hidden="1">
      <c r="A354" s="1135"/>
      <c r="B354" s="165" t="s">
        <v>36</v>
      </c>
      <c r="C354" s="231"/>
      <c r="D354" s="224"/>
      <c r="E354" s="224"/>
      <c r="F354" s="1136"/>
      <c r="G354" s="1137">
        <v>4</v>
      </c>
      <c r="H354" s="1006">
        <f t="shared" si="22"/>
        <v>120</v>
      </c>
      <c r="I354" s="221"/>
      <c r="J354" s="221"/>
      <c r="K354" s="221"/>
      <c r="L354" s="221"/>
      <c r="M354" s="228"/>
      <c r="N354" s="220"/>
      <c r="O354" s="221"/>
      <c r="P354" s="228"/>
      <c r="Q354" s="1007"/>
      <c r="R354" s="221"/>
      <c r="S354" s="228"/>
    </row>
    <row r="355" spans="1:19" s="45" customFormat="1" ht="19.5" customHeight="1" hidden="1">
      <c r="A355" s="1138" t="s">
        <v>160</v>
      </c>
      <c r="B355" s="222" t="s">
        <v>240</v>
      </c>
      <c r="C355" s="231"/>
      <c r="D355" s="224"/>
      <c r="E355" s="224"/>
      <c r="F355" s="1136"/>
      <c r="G355" s="1139">
        <f>G356</f>
        <v>4.5</v>
      </c>
      <c r="H355" s="958">
        <f t="shared" si="22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7"/>
      <c r="R355" s="221"/>
      <c r="S355" s="228"/>
    </row>
    <row r="356" spans="1:19" s="45" customFormat="1" ht="19.5" customHeight="1" hidden="1">
      <c r="A356" s="1135"/>
      <c r="B356" s="165" t="s">
        <v>36</v>
      </c>
      <c r="C356" s="231"/>
      <c r="D356" s="224"/>
      <c r="E356" s="224"/>
      <c r="F356" s="1136"/>
      <c r="G356" s="1137">
        <v>4.5</v>
      </c>
      <c r="H356" s="1006">
        <f t="shared" si="22"/>
        <v>135</v>
      </c>
      <c r="I356" s="221"/>
      <c r="J356" s="221"/>
      <c r="K356" s="221"/>
      <c r="L356" s="221"/>
      <c r="M356" s="228"/>
      <c r="N356" s="220"/>
      <c r="O356" s="221"/>
      <c r="P356" s="228"/>
      <c r="Q356" s="1007"/>
      <c r="R356" s="221"/>
      <c r="S356" s="228"/>
    </row>
    <row r="357" spans="1:19" s="45" customFormat="1" ht="19.5" customHeight="1" hidden="1">
      <c r="A357" s="1140" t="s">
        <v>238</v>
      </c>
      <c r="B357" s="1141" t="s">
        <v>79</v>
      </c>
      <c r="C357" s="54"/>
      <c r="D357" s="46">
        <v>6</v>
      </c>
      <c r="E357" s="29"/>
      <c r="F357" s="832"/>
      <c r="G357" s="241">
        <v>4</v>
      </c>
      <c r="H357" s="1008">
        <f t="shared" si="22"/>
        <v>120</v>
      </c>
      <c r="I357" s="86"/>
      <c r="J357" s="86"/>
      <c r="K357" s="86"/>
      <c r="L357" s="86"/>
      <c r="M357" s="578"/>
      <c r="N357" s="88"/>
      <c r="O357" s="29"/>
      <c r="P357" s="704"/>
      <c r="Q357" s="63"/>
      <c r="R357" s="29"/>
      <c r="S357" s="704"/>
    </row>
    <row r="358" spans="1:19" s="45" customFormat="1" ht="19.5" customHeight="1" hidden="1" thickBot="1">
      <c r="A358" s="1009" t="s">
        <v>241</v>
      </c>
      <c r="B358" s="1010" t="s">
        <v>23</v>
      </c>
      <c r="C358" s="1011"/>
      <c r="D358" s="1012">
        <v>6</v>
      </c>
      <c r="E358" s="1012"/>
      <c r="F358" s="1013"/>
      <c r="G358" s="1014">
        <v>9.5</v>
      </c>
      <c r="H358" s="1008">
        <f t="shared" si="22"/>
        <v>285</v>
      </c>
      <c r="I358" s="237"/>
      <c r="J358" s="237"/>
      <c r="K358" s="237"/>
      <c r="L358" s="237"/>
      <c r="M358" s="1015"/>
      <c r="N358" s="1016"/>
      <c r="O358" s="1012"/>
      <c r="P358" s="1017"/>
      <c r="Q358" s="1018"/>
      <c r="R358" s="1012"/>
      <c r="S358" s="1017"/>
    </row>
    <row r="359" spans="1:19" s="45" customFormat="1" ht="19.5" customHeight="1" hidden="1" thickBot="1">
      <c r="A359" s="2948" t="s">
        <v>297</v>
      </c>
      <c r="B359" s="2949"/>
      <c r="C359" s="286"/>
      <c r="D359" s="286"/>
      <c r="E359" s="286"/>
      <c r="F359" s="313"/>
      <c r="G359" s="271">
        <f>G353+G355+G357+G358</f>
        <v>22</v>
      </c>
      <c r="H359" s="315">
        <f>H353+H355+H357+H358</f>
        <v>660</v>
      </c>
      <c r="I359" s="1019"/>
      <c r="J359" s="1019"/>
      <c r="K359" s="1019"/>
      <c r="L359" s="1019"/>
      <c r="M359" s="1020"/>
      <c r="N359" s="1021"/>
      <c r="O359" s="286"/>
      <c r="P359" s="1022"/>
      <c r="Q359" s="293"/>
      <c r="R359" s="286"/>
      <c r="S359" s="1022"/>
    </row>
    <row r="360" spans="1:19" s="45" customFormat="1" ht="19.5" customHeight="1" hidden="1" thickBot="1">
      <c r="A360" s="2941" t="s">
        <v>60</v>
      </c>
      <c r="B360" s="2942"/>
      <c r="C360" s="55"/>
      <c r="D360" s="55"/>
      <c r="E360" s="55"/>
      <c r="F360" s="1023"/>
      <c r="G360" s="1024">
        <f>G354+G356</f>
        <v>8.5</v>
      </c>
      <c r="H360" s="1029">
        <f>H354+H356</f>
        <v>255</v>
      </c>
      <c r="I360" s="1019"/>
      <c r="J360" s="1019"/>
      <c r="K360" s="1019"/>
      <c r="L360" s="1019"/>
      <c r="M360" s="1020"/>
      <c r="N360" s="1021"/>
      <c r="O360" s="286"/>
      <c r="P360" s="1022"/>
      <c r="Q360" s="293"/>
      <c r="R360" s="286"/>
      <c r="S360" s="1022"/>
    </row>
    <row r="361" spans="1:19" s="45" customFormat="1" ht="19.5" customHeight="1" hidden="1" thickBot="1">
      <c r="A361" s="2943" t="s">
        <v>239</v>
      </c>
      <c r="B361" s="2943"/>
      <c r="C361" s="70"/>
      <c r="D361" s="70"/>
      <c r="E361" s="70"/>
      <c r="F361" s="1025"/>
      <c r="G361" s="271">
        <f>G357+G358</f>
        <v>13.5</v>
      </c>
      <c r="H361" s="1030">
        <f>H357+H358</f>
        <v>405</v>
      </c>
      <c r="I361" s="1026"/>
      <c r="J361" s="1026"/>
      <c r="K361" s="1026"/>
      <c r="L361" s="1026"/>
      <c r="M361" s="1027"/>
      <c r="N361" s="235"/>
      <c r="O361" s="157"/>
      <c r="P361" s="831"/>
      <c r="Q361" s="1028"/>
      <c r="R361" s="157"/>
      <c r="S361" s="831"/>
    </row>
    <row r="362" spans="1:19" s="45" customFormat="1" ht="16.5" customHeight="1" thickBot="1">
      <c r="A362" s="2750" t="s">
        <v>301</v>
      </c>
      <c r="B362" s="2866"/>
      <c r="C362" s="2866"/>
      <c r="D362" s="2866"/>
      <c r="E362" s="2866"/>
      <c r="F362" s="2866"/>
      <c r="G362" s="2866"/>
      <c r="H362" s="2866"/>
      <c r="I362" s="2866"/>
      <c r="J362" s="2866"/>
      <c r="K362" s="2866"/>
      <c r="L362" s="2866"/>
      <c r="M362" s="2866"/>
      <c r="N362" s="2867"/>
      <c r="O362" s="2867"/>
      <c r="P362" s="2867"/>
      <c r="Q362" s="2867"/>
      <c r="R362" s="2867"/>
      <c r="S362" s="2868"/>
    </row>
    <row r="363" spans="1:19" s="45" customFormat="1" ht="18" customHeight="1">
      <c r="A363" s="623" t="s">
        <v>236</v>
      </c>
      <c r="B363" s="624" t="s">
        <v>279</v>
      </c>
      <c r="C363" s="625"/>
      <c r="D363" s="626"/>
      <c r="E363" s="626"/>
      <c r="F363" s="627"/>
      <c r="G363" s="628">
        <v>4</v>
      </c>
      <c r="H363" s="484">
        <f aca="true" t="shared" si="23" ref="H363:H368">G363*30</f>
        <v>120</v>
      </c>
      <c r="I363" s="629"/>
      <c r="J363" s="629"/>
      <c r="K363" s="629"/>
      <c r="L363" s="629"/>
      <c r="M363" s="630"/>
      <c r="N363" s="631"/>
      <c r="O363" s="626"/>
      <c r="P363" s="632"/>
      <c r="Q363" s="625"/>
      <c r="R363" s="626"/>
      <c r="S363" s="632"/>
    </row>
    <row r="364" spans="1:19" s="45" customFormat="1" ht="18" customHeight="1">
      <c r="A364" s="511"/>
      <c r="B364" s="633" t="s">
        <v>36</v>
      </c>
      <c r="C364" s="610"/>
      <c r="D364" s="611"/>
      <c r="E364" s="611"/>
      <c r="F364" s="634"/>
      <c r="G364" s="635">
        <v>4</v>
      </c>
      <c r="H364" s="484">
        <f t="shared" si="23"/>
        <v>120</v>
      </c>
      <c r="I364" s="543"/>
      <c r="J364" s="543"/>
      <c r="K364" s="543"/>
      <c r="L364" s="543"/>
      <c r="M364" s="585"/>
      <c r="N364" s="613"/>
      <c r="O364" s="611"/>
      <c r="P364" s="540"/>
      <c r="Q364" s="610"/>
      <c r="R364" s="611"/>
      <c r="S364" s="540"/>
    </row>
    <row r="365" spans="1:19" s="45" customFormat="1" ht="15" customHeight="1">
      <c r="A365" s="473" t="s">
        <v>160</v>
      </c>
      <c r="B365" s="636" t="s">
        <v>280</v>
      </c>
      <c r="C365" s="637"/>
      <c r="D365" s="638"/>
      <c r="E365" s="638"/>
      <c r="F365" s="639"/>
      <c r="G365" s="640">
        <v>5</v>
      </c>
      <c r="H365" s="484">
        <f t="shared" si="23"/>
        <v>150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5.75" customHeight="1">
      <c r="A366" s="473"/>
      <c r="B366" s="641" t="s">
        <v>36</v>
      </c>
      <c r="C366" s="637"/>
      <c r="D366" s="638"/>
      <c r="E366" s="638"/>
      <c r="F366" s="639"/>
      <c r="G366" s="640">
        <v>5</v>
      </c>
      <c r="H366" s="484">
        <f t="shared" si="23"/>
        <v>150</v>
      </c>
      <c r="I366" s="477"/>
      <c r="J366" s="477"/>
      <c r="K366" s="477"/>
      <c r="L366" s="477"/>
      <c r="M366" s="481"/>
      <c r="N366" s="475"/>
      <c r="O366" s="638"/>
      <c r="P366" s="541"/>
      <c r="Q366" s="637"/>
      <c r="R366" s="638"/>
      <c r="S366" s="541"/>
    </row>
    <row r="367" spans="1:19" s="45" customFormat="1" ht="13.5" customHeight="1">
      <c r="A367" s="473" t="s">
        <v>238</v>
      </c>
      <c r="B367" s="644" t="s">
        <v>79</v>
      </c>
      <c r="C367" s="637"/>
      <c r="D367" s="476">
        <v>6</v>
      </c>
      <c r="E367" s="638"/>
      <c r="F367" s="639"/>
      <c r="G367" s="642">
        <v>4</v>
      </c>
      <c r="H367" s="488">
        <f t="shared" si="23"/>
        <v>120</v>
      </c>
      <c r="I367" s="477"/>
      <c r="J367" s="477"/>
      <c r="K367" s="477"/>
      <c r="L367" s="477"/>
      <c r="M367" s="481"/>
      <c r="N367" s="643"/>
      <c r="O367" s="638"/>
      <c r="P367" s="541"/>
      <c r="Q367" s="637"/>
      <c r="R367" s="638"/>
      <c r="S367" s="541"/>
    </row>
    <row r="368" spans="1:19" s="45" customFormat="1" ht="15" customHeight="1" thickBot="1">
      <c r="A368" s="512" t="s">
        <v>241</v>
      </c>
      <c r="B368" s="644" t="s">
        <v>23</v>
      </c>
      <c r="C368" s="645"/>
      <c r="D368" s="590">
        <v>6</v>
      </c>
      <c r="E368" s="646"/>
      <c r="F368" s="647"/>
      <c r="G368" s="648">
        <v>9.5</v>
      </c>
      <c r="H368" s="488">
        <f t="shared" si="23"/>
        <v>285</v>
      </c>
      <c r="I368" s="595"/>
      <c r="J368" s="595"/>
      <c r="K368" s="595"/>
      <c r="L368" s="595"/>
      <c r="M368" s="596"/>
      <c r="N368" s="643"/>
      <c r="O368" s="646"/>
      <c r="P368" s="649"/>
      <c r="Q368" s="645"/>
      <c r="R368" s="646"/>
      <c r="S368" s="649"/>
    </row>
    <row r="369" spans="1:19" s="45" customFormat="1" ht="15" customHeight="1" thickBot="1">
      <c r="A369" s="2756" t="s">
        <v>28</v>
      </c>
      <c r="B369" s="2756"/>
      <c r="C369" s="601"/>
      <c r="D369" s="602"/>
      <c r="E369" s="602"/>
      <c r="F369" s="603"/>
      <c r="G369" s="604">
        <f>SUM(G363,G365,G367,G368)</f>
        <v>22.5</v>
      </c>
      <c r="H369" s="597">
        <f>G369*30</f>
        <v>675</v>
      </c>
      <c r="I369" s="605"/>
      <c r="J369" s="606"/>
      <c r="K369" s="606"/>
      <c r="L369" s="606"/>
      <c r="M369" s="607"/>
      <c r="N369" s="605"/>
      <c r="O369" s="602"/>
      <c r="P369" s="608"/>
      <c r="Q369" s="609"/>
      <c r="R369" s="602"/>
      <c r="S369" s="608"/>
    </row>
    <row r="370" spans="1:19" s="45" customFormat="1" ht="15" customHeight="1" thickBot="1">
      <c r="A370" s="2742" t="s">
        <v>60</v>
      </c>
      <c r="B370" s="2742"/>
      <c r="C370" s="610"/>
      <c r="D370" s="611"/>
      <c r="E370" s="611"/>
      <c r="F370" s="612"/>
      <c r="G370" s="583">
        <f>SUM(G364,G366,)</f>
        <v>9</v>
      </c>
      <c r="H370" s="598">
        <f>G370*30</f>
        <v>270</v>
      </c>
      <c r="I370" s="613"/>
      <c r="J370" s="543"/>
      <c r="K370" s="543"/>
      <c r="L370" s="543"/>
      <c r="M370" s="614"/>
      <c r="N370" s="615"/>
      <c r="O370" s="616"/>
      <c r="P370" s="617"/>
      <c r="Q370" s="618"/>
      <c r="R370" s="616"/>
      <c r="S370" s="617"/>
    </row>
    <row r="371" spans="1:19" s="45" customFormat="1" ht="15" customHeight="1" thickBot="1">
      <c r="A371" s="2765" t="s">
        <v>239</v>
      </c>
      <c r="B371" s="2765"/>
      <c r="C371" s="619"/>
      <c r="D371" s="620"/>
      <c r="E371" s="620"/>
      <c r="F371" s="621"/>
      <c r="G371" s="604">
        <f>G367+G368</f>
        <v>13.5</v>
      </c>
      <c r="H371" s="528">
        <f>G371*30</f>
        <v>405</v>
      </c>
      <c r="I371" s="604"/>
      <c r="J371" s="604"/>
      <c r="K371" s="604"/>
      <c r="L371" s="604"/>
      <c r="M371" s="604"/>
      <c r="N371" s="650"/>
      <c r="O371" s="602"/>
      <c r="P371" s="608"/>
      <c r="Q371" s="609"/>
      <c r="R371" s="602"/>
      <c r="S371" s="608"/>
    </row>
    <row r="372" spans="1:19" s="45" customFormat="1" ht="16.5" thickBot="1">
      <c r="A372" s="2936" t="s">
        <v>197</v>
      </c>
      <c r="B372" s="2937"/>
      <c r="C372" s="2937"/>
      <c r="D372" s="2937"/>
      <c r="E372" s="2937"/>
      <c r="F372" s="2937"/>
      <c r="G372" s="2937"/>
      <c r="H372" s="2937"/>
      <c r="I372" s="2937"/>
      <c r="J372" s="2937"/>
      <c r="K372" s="2937"/>
      <c r="L372" s="2937"/>
      <c r="M372" s="2937"/>
      <c r="N372" s="2937"/>
      <c r="O372" s="2937"/>
      <c r="P372" s="2937"/>
      <c r="Q372" s="2937"/>
      <c r="R372" s="2937"/>
      <c r="S372" s="2938"/>
    </row>
    <row r="373" spans="1:19" ht="16.5" thickBot="1">
      <c r="A373" s="305" t="s">
        <v>161</v>
      </c>
      <c r="B373" s="306" t="s">
        <v>54</v>
      </c>
      <c r="C373" s="307"/>
      <c r="D373" s="308"/>
      <c r="E373" s="308"/>
      <c r="F373" s="309"/>
      <c r="G373" s="314">
        <v>1.5</v>
      </c>
      <c r="H373" s="312">
        <f>G373*30</f>
        <v>45</v>
      </c>
      <c r="I373" s="310"/>
      <c r="J373" s="310"/>
      <c r="K373" s="310"/>
      <c r="L373" s="310"/>
      <c r="M373" s="311"/>
      <c r="N373" s="360"/>
      <c r="O373" s="361"/>
      <c r="P373" s="362"/>
      <c r="Q373" s="363"/>
      <c r="R373" s="364"/>
      <c r="S373" s="379"/>
    </row>
    <row r="374" spans="1:19" ht="16.5" thickBot="1">
      <c r="A374" s="2939" t="s">
        <v>28</v>
      </c>
      <c r="B374" s="2940"/>
      <c r="C374" s="293"/>
      <c r="D374" s="286"/>
      <c r="E374" s="286"/>
      <c r="F374" s="313"/>
      <c r="G374" s="72">
        <f>G$373</f>
        <v>1.5</v>
      </c>
      <c r="H374" s="315">
        <f aca="true" t="shared" si="24" ref="H374:S374">H$373</f>
        <v>45</v>
      </c>
      <c r="I374" s="160">
        <f t="shared" si="24"/>
        <v>0</v>
      </c>
      <c r="J374" s="160">
        <f t="shared" si="24"/>
        <v>0</v>
      </c>
      <c r="K374" s="160">
        <f t="shared" si="24"/>
        <v>0</v>
      </c>
      <c r="L374" s="160">
        <f t="shared" si="24"/>
        <v>0</v>
      </c>
      <c r="M374" s="180">
        <f t="shared" si="24"/>
        <v>0</v>
      </c>
      <c r="N374" s="147">
        <f t="shared" si="24"/>
        <v>0</v>
      </c>
      <c r="O374" s="160">
        <f t="shared" si="24"/>
        <v>0</v>
      </c>
      <c r="P374" s="180">
        <f t="shared" si="24"/>
        <v>0</v>
      </c>
      <c r="Q374" s="147">
        <f t="shared" si="24"/>
        <v>0</v>
      </c>
      <c r="R374" s="160">
        <f t="shared" si="24"/>
        <v>0</v>
      </c>
      <c r="S374" s="180">
        <f t="shared" si="24"/>
        <v>0</v>
      </c>
    </row>
    <row r="375" spans="1:19" ht="12.75" customHeight="1">
      <c r="A375" s="175"/>
      <c r="B375" s="175"/>
      <c r="C375" s="102"/>
      <c r="D375" s="102"/>
      <c r="E375" s="102"/>
      <c r="F375" s="176"/>
      <c r="G375" s="173"/>
      <c r="H375" s="173"/>
      <c r="I375" s="173"/>
      <c r="J375" s="173"/>
      <c r="K375" s="173"/>
      <c r="L375" s="173"/>
      <c r="M375" s="173"/>
      <c r="N375" s="173"/>
      <c r="O375" s="174"/>
      <c r="P375" s="174"/>
      <c r="Q375" s="174"/>
      <c r="R375" s="174"/>
      <c r="S375" s="174"/>
    </row>
    <row r="376" spans="1:19" ht="16.5" hidden="1" thickBot="1">
      <c r="A376" s="2931" t="s">
        <v>302</v>
      </c>
      <c r="B376" s="2931"/>
      <c r="C376" s="2932"/>
      <c r="D376" s="2932"/>
      <c r="E376" s="2932"/>
      <c r="F376" s="2932"/>
      <c r="G376" s="2932"/>
      <c r="H376" s="2932"/>
      <c r="I376" s="2932"/>
      <c r="J376" s="2932"/>
      <c r="K376" s="2932"/>
      <c r="L376" s="2932"/>
      <c r="M376" s="2932"/>
      <c r="N376" s="2932"/>
      <c r="O376" s="2932"/>
      <c r="P376" s="2932"/>
      <c r="Q376" s="2932"/>
      <c r="R376" s="2932"/>
      <c r="S376" s="2932"/>
    </row>
    <row r="377" spans="1:22" ht="16.5" hidden="1" thickBot="1">
      <c r="A377" s="183"/>
      <c r="B377" s="441" t="s">
        <v>281</v>
      </c>
      <c r="C377" s="184"/>
      <c r="D377" s="184"/>
      <c r="E377" s="184"/>
      <c r="F377" s="184"/>
      <c r="G377" s="185">
        <f>G378+G379</f>
        <v>240</v>
      </c>
      <c r="H377" s="185">
        <f>H378+H379</f>
        <v>7200</v>
      </c>
      <c r="I377" s="768"/>
      <c r="J377" s="768"/>
      <c r="K377" s="768"/>
      <c r="L377" s="768"/>
      <c r="M377" s="768"/>
      <c r="N377" s="185"/>
      <c r="O377" s="185"/>
      <c r="P377" s="185"/>
      <c r="Q377" s="185"/>
      <c r="R377" s="185"/>
      <c r="S377" s="185"/>
      <c r="U377" s="11" t="s">
        <v>198</v>
      </c>
      <c r="V377" s="905">
        <f>U13+V34+V74+V129</f>
        <v>68.5</v>
      </c>
    </row>
    <row r="378" spans="1:22" ht="16.5" hidden="1" thickBot="1">
      <c r="A378" s="183"/>
      <c r="B378" s="441" t="s">
        <v>282</v>
      </c>
      <c r="C378" s="184"/>
      <c r="D378" s="184"/>
      <c r="E378" s="184"/>
      <c r="F378" s="184"/>
      <c r="G378" s="186">
        <f>G102+G67+G183+G350</f>
        <v>98</v>
      </c>
      <c r="H378" s="186">
        <f>H102+H67+H183+H350</f>
        <v>2940</v>
      </c>
      <c r="I378" s="187"/>
      <c r="J378" s="187"/>
      <c r="K378" s="187"/>
      <c r="L378" s="187"/>
      <c r="M378" s="187"/>
      <c r="N378" s="316"/>
      <c r="O378" s="317"/>
      <c r="P378" s="318"/>
      <c r="Q378" s="319"/>
      <c r="R378" s="317"/>
      <c r="S378" s="318"/>
      <c r="T378" s="771">
        <f>N386+Q386</f>
        <v>142</v>
      </c>
      <c r="U378" s="11" t="s">
        <v>199</v>
      </c>
      <c r="V378" s="905">
        <f>U14+V35+V77+V130+G351+G374</f>
        <v>73.5</v>
      </c>
    </row>
    <row r="379" spans="1:19" ht="16.5" customHeight="1" hidden="1" thickBot="1">
      <c r="A379" s="183"/>
      <c r="B379" s="441" t="s">
        <v>283</v>
      </c>
      <c r="C379" s="184"/>
      <c r="D379" s="184"/>
      <c r="E379" s="184"/>
      <c r="F379" s="184"/>
      <c r="G379" s="185">
        <f>G103+G68+G184+G374+G351</f>
        <v>142</v>
      </c>
      <c r="H379" s="185">
        <f aca="true" t="shared" si="25" ref="H379:P379">H103+H68+H184+H374+H351</f>
        <v>4260</v>
      </c>
      <c r="I379" s="185">
        <f t="shared" si="25"/>
        <v>1576</v>
      </c>
      <c r="J379" s="185">
        <f t="shared" si="25"/>
        <v>870</v>
      </c>
      <c r="K379" s="185">
        <f t="shared" si="25"/>
        <v>256</v>
      </c>
      <c r="L379" s="185">
        <f t="shared" si="25"/>
        <v>450</v>
      </c>
      <c r="M379" s="185">
        <f t="shared" si="25"/>
        <v>2099</v>
      </c>
      <c r="N379" s="185">
        <f t="shared" si="25"/>
        <v>29</v>
      </c>
      <c r="O379" s="185">
        <f t="shared" si="25"/>
        <v>29</v>
      </c>
      <c r="P379" s="185">
        <f t="shared" si="25"/>
        <v>28</v>
      </c>
      <c r="Q379" s="866">
        <f>Q74+Q83+Q86+Q132+Q158+Q162+Q172</f>
        <v>22</v>
      </c>
      <c r="R379" s="866">
        <f>R52+R133+R145+R166+R175+R176</f>
        <v>22</v>
      </c>
      <c r="S379" s="866">
        <f>S14+S129+S139+S148+S151+S167</f>
        <v>17</v>
      </c>
    </row>
    <row r="380" spans="1:19" ht="16.5" hidden="1" thickBot="1">
      <c r="A380" s="188"/>
      <c r="B380" s="189"/>
      <c r="C380" s="190"/>
      <c r="D380" s="191"/>
      <c r="E380" s="191"/>
      <c r="F380" s="191"/>
      <c r="G380" s="192"/>
      <c r="H380" s="193"/>
      <c r="I380" s="194"/>
      <c r="J380" s="195"/>
      <c r="K380" s="195"/>
      <c r="L380" s="195"/>
      <c r="M380" s="196"/>
      <c r="N380" s="197"/>
      <c r="O380" s="198"/>
      <c r="P380" s="198"/>
      <c r="Q380" s="867"/>
      <c r="R380" s="867"/>
      <c r="S380" s="867"/>
    </row>
    <row r="381" spans="1:19" ht="16.5" customHeight="1" hidden="1">
      <c r="A381" s="2933" t="s">
        <v>194</v>
      </c>
      <c r="B381" s="2934"/>
      <c r="C381" s="2934"/>
      <c r="D381" s="2934"/>
      <c r="E381" s="2934"/>
      <c r="F381" s="2934"/>
      <c r="G381" s="2934"/>
      <c r="H381" s="2934"/>
      <c r="I381" s="2934"/>
      <c r="J381" s="2934"/>
      <c r="K381" s="2934"/>
      <c r="L381" s="2934"/>
      <c r="M381" s="2935"/>
      <c r="N381" s="781">
        <f aca="true" t="shared" si="26" ref="N381:S381">N379</f>
        <v>29</v>
      </c>
      <c r="O381" s="782">
        <f t="shared" si="26"/>
        <v>29</v>
      </c>
      <c r="P381" s="782">
        <f t="shared" si="26"/>
        <v>28</v>
      </c>
      <c r="Q381" s="868">
        <f t="shared" si="26"/>
        <v>22</v>
      </c>
      <c r="R381" s="868">
        <f t="shared" si="26"/>
        <v>22</v>
      </c>
      <c r="S381" s="868">
        <f t="shared" si="26"/>
        <v>17</v>
      </c>
    </row>
    <row r="382" spans="1:19" ht="16.5" customHeight="1" hidden="1">
      <c r="A382" s="2919" t="s">
        <v>193</v>
      </c>
      <c r="B382" s="2920"/>
      <c r="C382" s="2920"/>
      <c r="D382" s="2920"/>
      <c r="E382" s="2920"/>
      <c r="F382" s="2920"/>
      <c r="G382" s="2920"/>
      <c r="H382" s="2920"/>
      <c r="I382" s="2920"/>
      <c r="J382" s="2920"/>
      <c r="K382" s="2920"/>
      <c r="L382" s="2920"/>
      <c r="M382" s="2921"/>
      <c r="N382" s="201">
        <f>COUNTIF($C$11:$C$69,"=1")</f>
        <v>3</v>
      </c>
      <c r="O382" s="167">
        <v>2</v>
      </c>
      <c r="P382" s="167">
        <v>3</v>
      </c>
      <c r="Q382" s="167">
        <v>3</v>
      </c>
      <c r="R382" s="167">
        <v>2</v>
      </c>
      <c r="S382" s="167">
        <v>1</v>
      </c>
    </row>
    <row r="383" spans="1:19" ht="16.5" customHeight="1" hidden="1">
      <c r="A383" s="2919" t="s">
        <v>27</v>
      </c>
      <c r="B383" s="2920"/>
      <c r="C383" s="2920"/>
      <c r="D383" s="2920"/>
      <c r="E383" s="2920"/>
      <c r="F383" s="2920"/>
      <c r="G383" s="2920"/>
      <c r="H383" s="2920"/>
      <c r="I383" s="2920"/>
      <c r="J383" s="2920"/>
      <c r="K383" s="2920"/>
      <c r="L383" s="2920"/>
      <c r="M383" s="2921"/>
      <c r="N383" s="201">
        <v>4</v>
      </c>
      <c r="O383" s="167">
        <v>3</v>
      </c>
      <c r="P383" s="167">
        <v>4</v>
      </c>
      <c r="Q383" s="167">
        <v>4</v>
      </c>
      <c r="R383" s="167">
        <v>4</v>
      </c>
      <c r="S383" s="167">
        <v>4</v>
      </c>
    </row>
    <row r="384" spans="1:19" ht="15.75" hidden="1">
      <c r="A384" s="2919" t="s">
        <v>73</v>
      </c>
      <c r="B384" s="2920"/>
      <c r="C384" s="2920"/>
      <c r="D384" s="2920"/>
      <c r="E384" s="2920"/>
      <c r="F384" s="2920"/>
      <c r="G384" s="2920"/>
      <c r="H384" s="2920"/>
      <c r="I384" s="2920"/>
      <c r="J384" s="2920"/>
      <c r="K384" s="2920"/>
      <c r="L384" s="2920"/>
      <c r="M384" s="2921"/>
      <c r="N384" s="202"/>
      <c r="O384" s="167"/>
      <c r="P384" s="203"/>
      <c r="Q384" s="203"/>
      <c r="R384" s="203"/>
      <c r="S384" s="203">
        <v>1</v>
      </c>
    </row>
    <row r="385" spans="1:19" ht="16.5" hidden="1" thickBot="1">
      <c r="A385" s="2922" t="s">
        <v>74</v>
      </c>
      <c r="B385" s="2923"/>
      <c r="C385" s="2923"/>
      <c r="D385" s="2923"/>
      <c r="E385" s="2923"/>
      <c r="F385" s="2923"/>
      <c r="G385" s="2923"/>
      <c r="H385" s="2923"/>
      <c r="I385" s="2923"/>
      <c r="J385" s="2923"/>
      <c r="K385" s="2923"/>
      <c r="L385" s="2923"/>
      <c r="M385" s="2924"/>
      <c r="N385" s="202"/>
      <c r="O385" s="167"/>
      <c r="P385" s="203"/>
      <c r="Q385" s="203">
        <v>1</v>
      </c>
      <c r="R385" s="203"/>
      <c r="S385" s="203"/>
    </row>
    <row r="386" spans="1:19" ht="15.75" hidden="1">
      <c r="A386" s="651"/>
      <c r="B386" s="651"/>
      <c r="C386" s="651"/>
      <c r="D386" s="651"/>
      <c r="E386" s="651"/>
      <c r="F386" s="651"/>
      <c r="G386" s="651"/>
      <c r="H386" s="651"/>
      <c r="I386" s="651"/>
      <c r="J386" s="651"/>
      <c r="K386" s="651"/>
      <c r="L386" s="651"/>
      <c r="M386" s="651"/>
      <c r="N386" s="2925">
        <f>V377</f>
        <v>68.5</v>
      </c>
      <c r="O386" s="2926"/>
      <c r="P386" s="2927"/>
      <c r="Q386" s="2928">
        <f>V378</f>
        <v>73.5</v>
      </c>
      <c r="R386" s="2929"/>
      <c r="S386" s="2930"/>
    </row>
    <row r="387" spans="1:19" ht="12.75" customHeight="1" hidden="1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72"/>
      <c r="O387" s="102"/>
      <c r="P387" s="172"/>
      <c r="Q387" s="172"/>
      <c r="R387" s="172"/>
      <c r="S387" s="172"/>
    </row>
    <row r="388" spans="1:19" ht="15.75" hidden="1" thickBot="1">
      <c r="A388" s="2906" t="s">
        <v>303</v>
      </c>
      <c r="B388" s="2918"/>
      <c r="C388" s="2918"/>
      <c r="D388" s="2918"/>
      <c r="E388" s="2918"/>
      <c r="F388" s="2918"/>
      <c r="G388" s="2918"/>
      <c r="H388" s="2918"/>
      <c r="I388" s="2918"/>
      <c r="J388" s="2918"/>
      <c r="K388" s="2918"/>
      <c r="L388" s="2918"/>
      <c r="M388" s="2918"/>
      <c r="N388" s="2918"/>
      <c r="O388" s="2918"/>
      <c r="P388" s="2918"/>
      <c r="Q388" s="2918"/>
      <c r="R388" s="2918"/>
      <c r="S388" s="2918"/>
    </row>
    <row r="389" spans="1:22" ht="16.5" hidden="1" thickBot="1">
      <c r="A389" s="652"/>
      <c r="B389" s="441" t="s">
        <v>281</v>
      </c>
      <c r="C389" s="653"/>
      <c r="D389" s="653"/>
      <c r="E389" s="653"/>
      <c r="F389" s="653"/>
      <c r="G389" s="1035">
        <f>G66+G252+G359+G373</f>
        <v>240</v>
      </c>
      <c r="H389" s="770">
        <f>H66+H252+H359+H373</f>
        <v>7200</v>
      </c>
      <c r="I389" s="654"/>
      <c r="J389" s="654"/>
      <c r="K389" s="654"/>
      <c r="L389" s="654"/>
      <c r="M389" s="655"/>
      <c r="N389" s="656"/>
      <c r="O389" s="454"/>
      <c r="P389" s="657"/>
      <c r="Q389" s="658"/>
      <c r="R389" s="454"/>
      <c r="S389" s="657"/>
      <c r="U389" s="11" t="s">
        <v>198</v>
      </c>
      <c r="V389" s="905">
        <f>U13+V34+V74+Z187</f>
        <v>68.5</v>
      </c>
    </row>
    <row r="390" spans="1:22" ht="16.5" hidden="1" thickBot="1">
      <c r="A390" s="652"/>
      <c r="B390" s="441" t="s">
        <v>282</v>
      </c>
      <c r="C390" s="653"/>
      <c r="D390" s="653"/>
      <c r="E390" s="653"/>
      <c r="F390" s="653"/>
      <c r="G390" s="659">
        <f>G360+G253+G67</f>
        <v>97.5</v>
      </c>
      <c r="H390" s="1031">
        <f>H360+H253+H67</f>
        <v>2925</v>
      </c>
      <c r="I390" s="654"/>
      <c r="J390" s="654"/>
      <c r="K390" s="654"/>
      <c r="L390" s="654"/>
      <c r="M390" s="655"/>
      <c r="N390" s="460"/>
      <c r="O390" s="458"/>
      <c r="P390" s="459"/>
      <c r="Q390" s="457"/>
      <c r="R390" s="458"/>
      <c r="S390" s="459"/>
      <c r="T390" s="771">
        <f>N398+Q398</f>
        <v>142.5</v>
      </c>
      <c r="U390" s="11" t="s">
        <v>199</v>
      </c>
      <c r="V390" s="905">
        <f>U14+V35+V77+Z188+G361+G374</f>
        <v>74</v>
      </c>
    </row>
    <row r="391" spans="1:19" ht="16.5" hidden="1" thickBot="1">
      <c r="A391" s="652"/>
      <c r="B391" s="441" t="s">
        <v>283</v>
      </c>
      <c r="C391" s="653"/>
      <c r="D391" s="653"/>
      <c r="E391" s="653"/>
      <c r="F391" s="653"/>
      <c r="G391" s="456">
        <f>G361+G$68+G254+G374</f>
        <v>142.5</v>
      </c>
      <c r="H391" s="1032">
        <f aca="true" t="shared" si="27" ref="H391:S391">H361+H$68+H254+H374</f>
        <v>4275</v>
      </c>
      <c r="I391" s="1032">
        <f t="shared" si="27"/>
        <v>1571</v>
      </c>
      <c r="J391" s="1032">
        <f t="shared" si="27"/>
        <v>822</v>
      </c>
      <c r="K391" s="1032">
        <f t="shared" si="27"/>
        <v>266</v>
      </c>
      <c r="L391" s="1032">
        <f t="shared" si="27"/>
        <v>483</v>
      </c>
      <c r="M391" s="1032">
        <f t="shared" si="27"/>
        <v>2119</v>
      </c>
      <c r="N391" s="456">
        <f t="shared" si="27"/>
        <v>29</v>
      </c>
      <c r="O391" s="456">
        <f t="shared" si="27"/>
        <v>27</v>
      </c>
      <c r="P391" s="456">
        <f t="shared" si="27"/>
        <v>28</v>
      </c>
      <c r="Q391" s="456">
        <f t="shared" si="27"/>
        <v>24</v>
      </c>
      <c r="R391" s="456">
        <f t="shared" si="27"/>
        <v>24</v>
      </c>
      <c r="S391" s="456">
        <f t="shared" si="27"/>
        <v>16</v>
      </c>
    </row>
    <row r="392" spans="1:19" ht="16.5" hidden="1" thickBot="1">
      <c r="A392" s="660"/>
      <c r="B392" s="291"/>
      <c r="C392" s="661"/>
      <c r="D392" s="662"/>
      <c r="E392" s="662"/>
      <c r="F392" s="662"/>
      <c r="G392" s="663"/>
      <c r="H392" s="664"/>
      <c r="I392" s="665"/>
      <c r="J392" s="666"/>
      <c r="K392" s="666"/>
      <c r="L392" s="666"/>
      <c r="M392" s="177"/>
      <c r="N392" s="667"/>
      <c r="O392" s="668"/>
      <c r="P392" s="669"/>
      <c r="Q392" s="1145"/>
      <c r="R392" s="1146"/>
      <c r="S392" s="1147"/>
    </row>
    <row r="393" spans="1:19" ht="15.75" hidden="1">
      <c r="A393" s="2907" t="s">
        <v>195</v>
      </c>
      <c r="B393" s="2908"/>
      <c r="C393" s="2908"/>
      <c r="D393" s="2908"/>
      <c r="E393" s="2908"/>
      <c r="F393" s="2908"/>
      <c r="G393" s="2908"/>
      <c r="H393" s="2908"/>
      <c r="I393" s="2908"/>
      <c r="J393" s="2908"/>
      <c r="K393" s="2908"/>
      <c r="L393" s="2908"/>
      <c r="M393" s="2909"/>
      <c r="N393" s="670">
        <f aca="true" t="shared" si="28" ref="N393:S393">N$391</f>
        <v>29</v>
      </c>
      <c r="O393" s="671">
        <f t="shared" si="28"/>
        <v>27</v>
      </c>
      <c r="P393" s="672">
        <f t="shared" si="28"/>
        <v>28</v>
      </c>
      <c r="Q393" s="1148">
        <f t="shared" si="28"/>
        <v>24</v>
      </c>
      <c r="R393" s="1149">
        <f t="shared" si="28"/>
        <v>24</v>
      </c>
      <c r="S393" s="1150">
        <f t="shared" si="28"/>
        <v>16</v>
      </c>
    </row>
    <row r="394" spans="1:19" ht="15.75" hidden="1">
      <c r="A394" s="2910" t="s">
        <v>196</v>
      </c>
      <c r="B394" s="2911"/>
      <c r="C394" s="2911"/>
      <c r="D394" s="2911"/>
      <c r="E394" s="2911"/>
      <c r="F394" s="2911"/>
      <c r="G394" s="2911"/>
      <c r="H394" s="2911"/>
      <c r="I394" s="2911"/>
      <c r="J394" s="2911"/>
      <c r="K394" s="2911"/>
      <c r="L394" s="2911"/>
      <c r="M394" s="2912"/>
      <c r="N394" s="673">
        <v>3</v>
      </c>
      <c r="O394" s="674">
        <v>2</v>
      </c>
      <c r="P394" s="675">
        <v>3</v>
      </c>
      <c r="Q394" s="1151">
        <v>3</v>
      </c>
      <c r="R394" s="1152">
        <v>4</v>
      </c>
      <c r="S394" s="1153">
        <v>2</v>
      </c>
    </row>
    <row r="395" spans="1:19" ht="15.75" hidden="1">
      <c r="A395" s="2910" t="s">
        <v>27</v>
      </c>
      <c r="B395" s="2911"/>
      <c r="C395" s="2911"/>
      <c r="D395" s="2911"/>
      <c r="E395" s="2911"/>
      <c r="F395" s="2911"/>
      <c r="G395" s="2911"/>
      <c r="H395" s="2911"/>
      <c r="I395" s="2911"/>
      <c r="J395" s="2911"/>
      <c r="K395" s="2911"/>
      <c r="L395" s="2911"/>
      <c r="M395" s="2912"/>
      <c r="N395" s="673">
        <v>4</v>
      </c>
      <c r="O395" s="674">
        <v>3</v>
      </c>
      <c r="P395" s="675">
        <v>3</v>
      </c>
      <c r="Q395" s="1151">
        <v>4</v>
      </c>
      <c r="R395" s="1152">
        <v>4</v>
      </c>
      <c r="S395" s="1153">
        <v>6</v>
      </c>
    </row>
    <row r="396" spans="1:19" ht="15.75" hidden="1">
      <c r="A396" s="2910" t="s">
        <v>73</v>
      </c>
      <c r="B396" s="2911"/>
      <c r="C396" s="2911"/>
      <c r="D396" s="2911"/>
      <c r="E396" s="2911"/>
      <c r="F396" s="2911"/>
      <c r="G396" s="2911"/>
      <c r="H396" s="2911"/>
      <c r="I396" s="2911"/>
      <c r="J396" s="2911"/>
      <c r="K396" s="2911"/>
      <c r="L396" s="2911"/>
      <c r="M396" s="2912"/>
      <c r="N396" s="676"/>
      <c r="O396" s="677"/>
      <c r="P396" s="678"/>
      <c r="Q396" s="1154">
        <v>1</v>
      </c>
      <c r="R396" s="1155">
        <v>1</v>
      </c>
      <c r="S396" s="1156"/>
    </row>
    <row r="397" spans="1:19" ht="16.5" hidden="1" thickBot="1">
      <c r="A397" s="2913" t="s">
        <v>74</v>
      </c>
      <c r="B397" s="2914"/>
      <c r="C397" s="2914"/>
      <c r="D397" s="2914"/>
      <c r="E397" s="2914"/>
      <c r="F397" s="2914"/>
      <c r="G397" s="2914"/>
      <c r="H397" s="2914"/>
      <c r="I397" s="2914"/>
      <c r="J397" s="2914"/>
      <c r="K397" s="2914"/>
      <c r="L397" s="2914"/>
      <c r="M397" s="2915"/>
      <c r="N397" s="679"/>
      <c r="O397" s="680"/>
      <c r="P397" s="681">
        <v>1</v>
      </c>
      <c r="Q397" s="1157">
        <v>1</v>
      </c>
      <c r="R397" s="1158"/>
      <c r="S397" s="1159"/>
    </row>
    <row r="398" spans="1:19" ht="15.75" hidden="1">
      <c r="A398" s="682"/>
      <c r="B398" s="682"/>
      <c r="C398" s="682"/>
      <c r="D398" s="682"/>
      <c r="E398" s="682"/>
      <c r="F398" s="682"/>
      <c r="G398" s="682"/>
      <c r="H398" s="682"/>
      <c r="I398" s="682"/>
      <c r="J398" s="682"/>
      <c r="K398" s="682"/>
      <c r="L398" s="682"/>
      <c r="M398" s="682"/>
      <c r="N398" s="2916">
        <f>V389</f>
        <v>68.5</v>
      </c>
      <c r="O398" s="2917"/>
      <c r="P398" s="2917"/>
      <c r="Q398" s="2916">
        <f>V390</f>
        <v>74</v>
      </c>
      <c r="R398" s="2917"/>
      <c r="S398" s="2917"/>
    </row>
    <row r="399" spans="1:19" ht="15.75" thickBot="1">
      <c r="A399" s="2906" t="s">
        <v>304</v>
      </c>
      <c r="B399" s="2595"/>
      <c r="C399" s="2595"/>
      <c r="D399" s="2595"/>
      <c r="E399" s="2595"/>
      <c r="F399" s="2595"/>
      <c r="G399" s="2595"/>
      <c r="H399" s="2595"/>
      <c r="I399" s="2595"/>
      <c r="J399" s="2595"/>
      <c r="K399" s="2595"/>
      <c r="L399" s="2595"/>
      <c r="M399" s="2595"/>
      <c r="N399" s="2595"/>
      <c r="O399" s="2595"/>
      <c r="P399" s="2595"/>
      <c r="Q399" s="2595"/>
      <c r="R399" s="2595"/>
      <c r="S399" s="2595"/>
    </row>
    <row r="400" spans="1:19" ht="16.5" thickBot="1">
      <c r="A400" s="178"/>
      <c r="B400" s="441" t="s">
        <v>281</v>
      </c>
      <c r="C400" s="683"/>
      <c r="D400" s="683"/>
      <c r="E400" s="683"/>
      <c r="F400" s="683"/>
      <c r="G400" s="684">
        <f>G401+G402</f>
        <v>240.5</v>
      </c>
      <c r="H400" s="685">
        <f>G400*30</f>
        <v>7215</v>
      </c>
      <c r="I400" s="684"/>
      <c r="J400" s="684"/>
      <c r="K400" s="684"/>
      <c r="L400" s="684"/>
      <c r="M400" s="684"/>
      <c r="N400" s="686"/>
      <c r="O400" s="687"/>
      <c r="P400" s="688"/>
      <c r="Q400" s="689"/>
      <c r="R400" s="687"/>
      <c r="S400" s="688"/>
    </row>
    <row r="401" spans="1:22" ht="16.5" thickBot="1">
      <c r="A401" s="178"/>
      <c r="B401" s="441" t="s">
        <v>282</v>
      </c>
      <c r="C401" s="683"/>
      <c r="D401" s="683"/>
      <c r="E401" s="683"/>
      <c r="F401" s="683"/>
      <c r="G401" s="690">
        <f>G67+G339+G370</f>
        <v>101.5</v>
      </c>
      <c r="H401" s="691">
        <f>G401*30</f>
        <v>3045</v>
      </c>
      <c r="I401" s="690"/>
      <c r="J401" s="690"/>
      <c r="K401" s="690"/>
      <c r="L401" s="690"/>
      <c r="M401" s="690"/>
      <c r="N401" s="692"/>
      <c r="O401" s="693"/>
      <c r="P401" s="694"/>
      <c r="Q401" s="695"/>
      <c r="R401" s="693"/>
      <c r="S401" s="694"/>
      <c r="U401" s="11" t="s">
        <v>198</v>
      </c>
      <c r="V401" s="905">
        <f>U13+V34+V108+V259</f>
        <v>65.5</v>
      </c>
    </row>
    <row r="402" spans="1:22" ht="16.5" thickBot="1">
      <c r="A402" s="178"/>
      <c r="B402" s="441" t="s">
        <v>283</v>
      </c>
      <c r="C402" s="683"/>
      <c r="D402" s="683"/>
      <c r="E402" s="683"/>
      <c r="F402" s="683"/>
      <c r="G402" s="684">
        <f>G68+G340+G371+G374</f>
        <v>139</v>
      </c>
      <c r="H402" s="684">
        <f aca="true" t="shared" si="29" ref="H402:S402">H68+H340+H371+H374</f>
        <v>4170</v>
      </c>
      <c r="I402" s="684">
        <f t="shared" si="29"/>
        <v>1500</v>
      </c>
      <c r="J402" s="684">
        <f t="shared" si="29"/>
        <v>885</v>
      </c>
      <c r="K402" s="684">
        <f t="shared" si="29"/>
        <v>248</v>
      </c>
      <c r="L402" s="684">
        <f t="shared" si="29"/>
        <v>367</v>
      </c>
      <c r="M402" s="684">
        <f t="shared" si="29"/>
        <v>2085</v>
      </c>
      <c r="N402" s="684">
        <f t="shared" si="29"/>
        <v>28</v>
      </c>
      <c r="O402" s="684">
        <f t="shared" si="29"/>
        <v>27</v>
      </c>
      <c r="P402" s="684">
        <f t="shared" si="29"/>
        <v>26</v>
      </c>
      <c r="Q402" s="866">
        <f t="shared" si="29"/>
        <v>24</v>
      </c>
      <c r="R402" s="866">
        <f t="shared" si="29"/>
        <v>23</v>
      </c>
      <c r="S402" s="866">
        <f t="shared" si="29"/>
        <v>16</v>
      </c>
      <c r="T402" s="771">
        <f>N410+Q410</f>
        <v>139</v>
      </c>
      <c r="U402" s="11" t="s">
        <v>199</v>
      </c>
      <c r="V402" s="905">
        <f>U14+V35+V109+V260+G371+G373</f>
        <v>73.5</v>
      </c>
    </row>
    <row r="403" spans="1:19" ht="16.5" thickBot="1">
      <c r="A403" s="696"/>
      <c r="B403" s="216"/>
      <c r="C403" s="697"/>
      <c r="D403" s="698"/>
      <c r="E403" s="698"/>
      <c r="F403" s="698"/>
      <c r="G403" s="699"/>
      <c r="H403" s="700"/>
      <c r="I403" s="701"/>
      <c r="J403" s="692"/>
      <c r="K403" s="692"/>
      <c r="L403" s="692"/>
      <c r="M403" s="702"/>
      <c r="N403" s="703"/>
      <c r="O403" s="687"/>
      <c r="P403" s="688"/>
      <c r="Q403" s="902"/>
      <c r="R403" s="903"/>
      <c r="S403" s="904"/>
    </row>
    <row r="404" spans="1:19" ht="16.5" thickBot="1">
      <c r="A404" s="2907" t="s">
        <v>195</v>
      </c>
      <c r="B404" s="2908"/>
      <c r="C404" s="2908"/>
      <c r="D404" s="2908"/>
      <c r="E404" s="2908"/>
      <c r="F404" s="2908"/>
      <c r="G404" s="2908"/>
      <c r="H404" s="2908"/>
      <c r="I404" s="2908"/>
      <c r="J404" s="2908"/>
      <c r="K404" s="2908"/>
      <c r="L404" s="2908"/>
      <c r="M404" s="2909"/>
      <c r="N404" s="1065">
        <f aca="true" t="shared" si="30" ref="N404:S404">N402</f>
        <v>28</v>
      </c>
      <c r="O404" s="1066">
        <f t="shared" si="30"/>
        <v>27</v>
      </c>
      <c r="P404" s="1067">
        <f t="shared" si="30"/>
        <v>26</v>
      </c>
      <c r="Q404" s="1068">
        <f t="shared" si="30"/>
        <v>24</v>
      </c>
      <c r="R404" s="1069">
        <f t="shared" si="30"/>
        <v>23</v>
      </c>
      <c r="S404" s="1070">
        <f t="shared" si="30"/>
        <v>16</v>
      </c>
    </row>
    <row r="405" spans="1:19" ht="15.75">
      <c r="A405" s="2896" t="s">
        <v>286</v>
      </c>
      <c r="B405" s="2899"/>
      <c r="C405" s="2899"/>
      <c r="D405" s="2899"/>
      <c r="E405" s="2899"/>
      <c r="F405" s="2899"/>
      <c r="G405" s="2899"/>
      <c r="H405" s="2899"/>
      <c r="I405" s="2899"/>
      <c r="J405" s="2899"/>
      <c r="K405" s="2899"/>
      <c r="L405" s="2899"/>
      <c r="M405" s="2900"/>
      <c r="N405" s="58">
        <v>3</v>
      </c>
      <c r="O405" s="55">
        <v>2</v>
      </c>
      <c r="P405" s="821">
        <v>2</v>
      </c>
      <c r="Q405" s="58">
        <v>5</v>
      </c>
      <c r="R405" s="55">
        <v>2</v>
      </c>
      <c r="S405" s="821">
        <v>2</v>
      </c>
    </row>
    <row r="406" spans="1:19" ht="15.75">
      <c r="A406" s="2896" t="s">
        <v>27</v>
      </c>
      <c r="B406" s="2899"/>
      <c r="C406" s="2899"/>
      <c r="D406" s="2899"/>
      <c r="E406" s="2899"/>
      <c r="F406" s="2899"/>
      <c r="G406" s="2899"/>
      <c r="H406" s="2899"/>
      <c r="I406" s="2899"/>
      <c r="J406" s="2899"/>
      <c r="K406" s="2899"/>
      <c r="L406" s="2899"/>
      <c r="M406" s="2900"/>
      <c r="N406" s="54">
        <v>2</v>
      </c>
      <c r="O406" s="29">
        <v>4</v>
      </c>
      <c r="P406" s="704">
        <v>4</v>
      </c>
      <c r="Q406" s="54">
        <v>2</v>
      </c>
      <c r="R406" s="29">
        <v>3</v>
      </c>
      <c r="S406" s="704">
        <v>5</v>
      </c>
    </row>
    <row r="407" spans="1:19" ht="15.75">
      <c r="A407" s="2896" t="s">
        <v>74</v>
      </c>
      <c r="B407" s="2897"/>
      <c r="C407" s="2897"/>
      <c r="D407" s="2897"/>
      <c r="E407" s="2897"/>
      <c r="F407" s="2897"/>
      <c r="G407" s="2897"/>
      <c r="H407" s="2897"/>
      <c r="I407" s="2897"/>
      <c r="J407" s="2897"/>
      <c r="K407" s="2897"/>
      <c r="L407" s="2897"/>
      <c r="M407" s="2898"/>
      <c r="N407" s="54"/>
      <c r="O407" s="29"/>
      <c r="P407" s="704"/>
      <c r="Q407" s="705">
        <v>1</v>
      </c>
      <c r="R407" s="29"/>
      <c r="S407" s="704"/>
    </row>
    <row r="408" spans="1:19" ht="15.75">
      <c r="A408" s="2896" t="s">
        <v>73</v>
      </c>
      <c r="B408" s="2899"/>
      <c r="C408" s="2899"/>
      <c r="D408" s="2899"/>
      <c r="E408" s="2899"/>
      <c r="F408" s="2899"/>
      <c r="G408" s="2899"/>
      <c r="H408" s="2899"/>
      <c r="I408" s="2899"/>
      <c r="J408" s="2899"/>
      <c r="K408" s="2899"/>
      <c r="L408" s="2899"/>
      <c r="M408" s="2900"/>
      <c r="N408" s="706"/>
      <c r="O408" s="29"/>
      <c r="P408" s="707"/>
      <c r="Q408" s="708">
        <v>1</v>
      </c>
      <c r="R408" s="709">
        <v>1</v>
      </c>
      <c r="S408" s="707">
        <v>1</v>
      </c>
    </row>
    <row r="409" spans="1:19" ht="16.5" thickBot="1">
      <c r="A409" s="2901" t="s">
        <v>284</v>
      </c>
      <c r="B409" s="2902"/>
      <c r="C409" s="2902"/>
      <c r="D409" s="2902"/>
      <c r="E409" s="2902"/>
      <c r="F409" s="2902"/>
      <c r="G409" s="2902"/>
      <c r="H409" s="2902"/>
      <c r="I409" s="2902"/>
      <c r="J409" s="2902"/>
      <c r="K409" s="2902"/>
      <c r="L409" s="2902"/>
      <c r="M409" s="2903"/>
      <c r="N409" s="1072">
        <f aca="true" t="shared" si="31" ref="N409:S409">SUM(N405:N408)</f>
        <v>5</v>
      </c>
      <c r="O409" s="1072">
        <f t="shared" si="31"/>
        <v>6</v>
      </c>
      <c r="P409" s="1072">
        <f t="shared" si="31"/>
        <v>6</v>
      </c>
      <c r="Q409" s="1072">
        <f t="shared" si="31"/>
        <v>9</v>
      </c>
      <c r="R409" s="1072">
        <f t="shared" si="31"/>
        <v>6</v>
      </c>
      <c r="S409" s="1072">
        <f t="shared" si="31"/>
        <v>8</v>
      </c>
    </row>
    <row r="410" spans="1:20" ht="15.75">
      <c r="A410" s="1071"/>
      <c r="B410" s="16"/>
      <c r="C410" s="17"/>
      <c r="D410" s="17"/>
      <c r="E410" s="17"/>
      <c r="F410" s="16"/>
      <c r="G410" s="16"/>
      <c r="H410" s="16"/>
      <c r="I410" s="16"/>
      <c r="J410" s="16"/>
      <c r="K410" s="16"/>
      <c r="L410" s="17"/>
      <c r="M410" s="17"/>
      <c r="N410" s="2904">
        <f>V401</f>
        <v>65.5</v>
      </c>
      <c r="O410" s="2905"/>
      <c r="P410" s="2905"/>
      <c r="Q410" s="2889">
        <f>V402</f>
        <v>73.5</v>
      </c>
      <c r="R410" s="2890"/>
      <c r="S410" s="2890"/>
      <c r="T410" s="905">
        <f>N410+Q410</f>
        <v>139</v>
      </c>
    </row>
    <row r="411" spans="1:19" ht="15.75">
      <c r="A411" s="15"/>
      <c r="B411" s="16"/>
      <c r="C411" s="2891" t="s">
        <v>285</v>
      </c>
      <c r="D411" s="2891"/>
      <c r="E411" s="2891"/>
      <c r="F411" s="2891"/>
      <c r="G411" s="2891"/>
      <c r="H411" s="2891"/>
      <c r="I411" s="2891"/>
      <c r="J411" s="2891"/>
      <c r="K411" s="2891"/>
      <c r="L411" s="17"/>
      <c r="M411" s="17"/>
      <c r="N411" s="2892"/>
      <c r="O411" s="2893"/>
      <c r="P411" s="2893"/>
      <c r="Q411" s="2893"/>
      <c r="R411" s="2893"/>
      <c r="S411" s="2893"/>
    </row>
    <row r="412" spans="1:19" ht="15.75">
      <c r="A412" s="15"/>
      <c r="B412" s="149" t="s">
        <v>123</v>
      </c>
      <c r="C412" s="149"/>
      <c r="D412" s="2886"/>
      <c r="E412" s="2887"/>
      <c r="F412" s="2887"/>
      <c r="G412" s="149"/>
      <c r="H412" s="2884" t="s">
        <v>124</v>
      </c>
      <c r="I412" s="2885"/>
      <c r="J412" s="2885"/>
      <c r="K412" s="16"/>
      <c r="L412" s="17"/>
      <c r="M412" s="17"/>
      <c r="N412" s="2894"/>
      <c r="O412" s="2895"/>
      <c r="P412" s="2895"/>
      <c r="Q412" s="2895"/>
      <c r="R412" s="2895"/>
      <c r="S412" s="2895"/>
    </row>
    <row r="413" spans="1:14" ht="20.25" customHeight="1">
      <c r="A413" s="15"/>
      <c r="B413" s="149"/>
      <c r="C413" s="149"/>
      <c r="D413" s="149"/>
      <c r="E413" s="133"/>
      <c r="F413" s="133"/>
      <c r="G413" s="149"/>
      <c r="H413" s="149"/>
      <c r="I413" s="133"/>
      <c r="J413" s="133"/>
      <c r="K413" s="16"/>
      <c r="L413" s="17"/>
      <c r="M413" s="17"/>
      <c r="N413" s="18"/>
    </row>
    <row r="414" spans="1:14" ht="15.75">
      <c r="A414" s="15"/>
      <c r="B414" s="149" t="s">
        <v>305</v>
      </c>
      <c r="C414" s="149"/>
      <c r="D414" s="2880"/>
      <c r="E414" s="2881"/>
      <c r="F414" s="2881"/>
      <c r="G414" s="149"/>
      <c r="H414" s="2882" t="s">
        <v>306</v>
      </c>
      <c r="I414" s="2883"/>
      <c r="J414" s="2883"/>
      <c r="K414" s="16"/>
      <c r="L414" s="17"/>
      <c r="M414" s="17"/>
      <c r="N414" s="18"/>
    </row>
    <row r="415" spans="1:14" ht="15.75">
      <c r="A415" s="15"/>
      <c r="B415" s="149"/>
      <c r="C415" s="149"/>
      <c r="D415" s="149"/>
      <c r="E415" s="149"/>
      <c r="F415" s="149"/>
      <c r="G415" s="149"/>
      <c r="H415" s="149"/>
      <c r="I415" s="149"/>
      <c r="J415" s="149"/>
      <c r="K415" s="16"/>
      <c r="L415" s="17"/>
      <c r="M415" s="17"/>
      <c r="N415" s="18"/>
    </row>
    <row r="416" spans="1:14" ht="15.75">
      <c r="A416" s="15"/>
      <c r="B416" s="149" t="s">
        <v>340</v>
      </c>
      <c r="C416" s="149"/>
      <c r="D416" s="2880"/>
      <c r="E416" s="2881"/>
      <c r="F416" s="2881"/>
      <c r="G416" s="149"/>
      <c r="H416" s="2884" t="s">
        <v>287</v>
      </c>
      <c r="I416" s="2885"/>
      <c r="J416" s="2885"/>
      <c r="K416" s="16"/>
      <c r="L416" s="17"/>
      <c r="M416" s="17"/>
      <c r="N416" s="18"/>
    </row>
    <row r="417" spans="1:14" ht="15.75">
      <c r="A417" s="15"/>
      <c r="B417" s="149"/>
      <c r="C417" s="149"/>
      <c r="D417" s="149"/>
      <c r="E417" s="149"/>
      <c r="F417" s="149"/>
      <c r="G417" s="149"/>
      <c r="H417" s="149"/>
      <c r="I417" s="149"/>
      <c r="J417" s="149"/>
      <c r="K417" s="16"/>
      <c r="L417" s="17"/>
      <c r="M417" s="17"/>
      <c r="N417" s="18"/>
    </row>
    <row r="418" spans="1:14" ht="15.75">
      <c r="A418" s="15"/>
      <c r="B418" s="149" t="s">
        <v>125</v>
      </c>
      <c r="C418" s="149"/>
      <c r="D418" s="2886"/>
      <c r="E418" s="2887"/>
      <c r="F418" s="2887"/>
      <c r="G418" s="149"/>
      <c r="H418" s="2884" t="s">
        <v>126</v>
      </c>
      <c r="I418" s="2888"/>
      <c r="J418" s="2888"/>
      <c r="K418" s="16"/>
      <c r="L418" s="17"/>
      <c r="M418" s="17"/>
      <c r="N418" s="21"/>
    </row>
    <row r="419" spans="1:14" ht="15.75">
      <c r="A419" s="15"/>
      <c r="B419" s="16"/>
      <c r="C419" s="17"/>
      <c r="D419" s="17"/>
      <c r="E419" s="17"/>
      <c r="F419" s="16"/>
      <c r="G419" s="16"/>
      <c r="H419" s="16"/>
      <c r="I419" s="16"/>
      <c r="J419" s="16"/>
      <c r="K419" s="16"/>
      <c r="L419" s="17"/>
      <c r="M419" s="17"/>
      <c r="N419" s="21"/>
    </row>
    <row r="420" spans="2:14" ht="15.75">
      <c r="B420" s="19"/>
      <c r="C420" s="20"/>
      <c r="D420" s="20"/>
      <c r="E420" s="20"/>
      <c r="F420" s="19"/>
      <c r="G420" s="19"/>
      <c r="H420" s="19"/>
      <c r="I420" s="19"/>
      <c r="J420" s="19"/>
      <c r="K420" s="19"/>
      <c r="L420" s="20"/>
      <c r="M420" s="20"/>
      <c r="N420" s="21"/>
    </row>
    <row r="421" spans="2:18" ht="15.75">
      <c r="B421" s="19"/>
      <c r="C421" s="20"/>
      <c r="D421" s="20"/>
      <c r="E421" s="217"/>
      <c r="F421" s="2877"/>
      <c r="G421" s="2879"/>
      <c r="H421" s="2879"/>
      <c r="I421" s="2879"/>
      <c r="J421" s="2879"/>
      <c r="K421" s="2879"/>
      <c r="L421" s="2879"/>
      <c r="M421" s="710"/>
      <c r="N421" s="324"/>
      <c r="O421" s="324"/>
      <c r="P421" s="711"/>
      <c r="Q421" s="323"/>
      <c r="R421" s="324"/>
    </row>
    <row r="422" spans="2:18" ht="15.75">
      <c r="B422" s="19"/>
      <c r="C422" s="20"/>
      <c r="D422" s="20"/>
      <c r="E422" s="218"/>
      <c r="F422" s="2878"/>
      <c r="G422" s="19"/>
      <c r="H422" s="19"/>
      <c r="I422" s="19"/>
      <c r="J422" s="19"/>
      <c r="K422" s="19"/>
      <c r="L422" s="20"/>
      <c r="M422" s="127"/>
      <c r="N422" s="127"/>
      <c r="O422" s="324"/>
      <c r="P422" s="712"/>
      <c r="Q422" s="323"/>
      <c r="R422" s="324"/>
    </row>
    <row r="423" spans="2:18" ht="15.75">
      <c r="B423" s="19"/>
      <c r="C423" s="20"/>
      <c r="D423" s="20"/>
      <c r="E423" s="217"/>
      <c r="F423" s="2878"/>
      <c r="G423" s="19"/>
      <c r="H423" s="19"/>
      <c r="I423" s="19"/>
      <c r="J423" s="19"/>
      <c r="K423" s="19"/>
      <c r="L423" s="20"/>
      <c r="M423" s="127"/>
      <c r="N423" s="127"/>
      <c r="O423" s="324"/>
      <c r="P423" s="713"/>
      <c r="Q423" s="323"/>
      <c r="R423" s="324"/>
    </row>
    <row r="424" spans="2:18" ht="15.75">
      <c r="B424" s="19"/>
      <c r="C424" s="20"/>
      <c r="D424" s="20"/>
      <c r="E424" s="217"/>
      <c r="F424" s="2877"/>
      <c r="G424" s="19"/>
      <c r="H424" s="19"/>
      <c r="I424" s="19"/>
      <c r="J424" s="19"/>
      <c r="K424" s="19"/>
      <c r="L424" s="20"/>
      <c r="M424" s="127"/>
      <c r="N424" s="714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2878"/>
      <c r="G425" s="19"/>
      <c r="H425" s="19"/>
      <c r="I425" s="19"/>
      <c r="J425" s="19"/>
      <c r="K425" s="19"/>
      <c r="L425" s="20"/>
      <c r="M425" s="127"/>
      <c r="N425" s="127"/>
      <c r="O425" s="324"/>
      <c r="P425" s="712"/>
      <c r="Q425" s="323"/>
      <c r="R425" s="324"/>
    </row>
    <row r="426" spans="2:18" ht="15.75">
      <c r="B426" s="19"/>
      <c r="C426" s="20"/>
      <c r="D426" s="20"/>
      <c r="E426" s="218"/>
      <c r="F426" s="2878"/>
      <c r="G426" s="19"/>
      <c r="H426" s="19"/>
      <c r="I426" s="19"/>
      <c r="J426" s="19"/>
      <c r="K426" s="19"/>
      <c r="L426" s="20"/>
      <c r="M426" s="127"/>
      <c r="N426" s="127"/>
      <c r="O426" s="324"/>
      <c r="P426" s="713"/>
      <c r="Q426" s="323"/>
      <c r="R426" s="324"/>
    </row>
    <row r="427" spans="2:18" ht="15.75">
      <c r="B427" s="19"/>
      <c r="C427" s="20"/>
      <c r="D427" s="217"/>
      <c r="E427" s="20"/>
      <c r="F427" s="19"/>
      <c r="G427" s="19"/>
      <c r="H427" s="19"/>
      <c r="I427" s="19"/>
      <c r="J427" s="19"/>
      <c r="K427" s="19"/>
      <c r="L427" s="20"/>
      <c r="M427" s="320"/>
      <c r="N427" s="321"/>
      <c r="O427" s="325"/>
      <c r="P427" s="322"/>
      <c r="Q427" s="322"/>
      <c r="R427" s="324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4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  <c r="N429" s="21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spans="2:13" ht="15.75">
      <c r="B431" s="19"/>
      <c r="C431" s="20"/>
      <c r="D431" s="20"/>
      <c r="E431" s="20"/>
      <c r="F431" s="19"/>
      <c r="G431" s="19"/>
      <c r="H431" s="19"/>
      <c r="I431" s="19"/>
      <c r="J431" s="19"/>
      <c r="K431" s="19"/>
      <c r="L431" s="20"/>
      <c r="M431" s="20"/>
    </row>
    <row r="432" ht="15.75">
      <c r="B432" s="19"/>
    </row>
  </sheetData>
  <sheetProtection/>
  <mergeCells count="127">
    <mergeCell ref="A1:S1"/>
    <mergeCell ref="A2:A7"/>
    <mergeCell ref="B2:B7"/>
    <mergeCell ref="C2:F3"/>
    <mergeCell ref="G2:G7"/>
    <mergeCell ref="H2:M2"/>
    <mergeCell ref="N2:S2"/>
    <mergeCell ref="H3:H7"/>
    <mergeCell ref="I3:L3"/>
    <mergeCell ref="M3:M7"/>
    <mergeCell ref="N3:P3"/>
    <mergeCell ref="Q3:S3"/>
    <mergeCell ref="C4:C7"/>
    <mergeCell ref="D4:D7"/>
    <mergeCell ref="E4:F4"/>
    <mergeCell ref="I4:I7"/>
    <mergeCell ref="J4:L4"/>
    <mergeCell ref="N4:S4"/>
    <mergeCell ref="E5:E7"/>
    <mergeCell ref="F5:F7"/>
    <mergeCell ref="J5:J7"/>
    <mergeCell ref="K5:K7"/>
    <mergeCell ref="L5:L7"/>
    <mergeCell ref="N6:S6"/>
    <mergeCell ref="A9:S9"/>
    <mergeCell ref="A10:S10"/>
    <mergeCell ref="A24:B24"/>
    <mergeCell ref="A26:B26"/>
    <mergeCell ref="A30:B30"/>
    <mergeCell ref="A31:S31"/>
    <mergeCell ref="A62:B62"/>
    <mergeCell ref="A63:B63"/>
    <mergeCell ref="A64:B64"/>
    <mergeCell ref="A66:B66"/>
    <mergeCell ref="A67:B67"/>
    <mergeCell ref="A68:B68"/>
    <mergeCell ref="A69:S69"/>
    <mergeCell ref="A70:S70"/>
    <mergeCell ref="A71:S71"/>
    <mergeCell ref="A101:B101"/>
    <mergeCell ref="A102:B102"/>
    <mergeCell ref="A103:B103"/>
    <mergeCell ref="A105:S105"/>
    <mergeCell ref="A121:B121"/>
    <mergeCell ref="A122:B122"/>
    <mergeCell ref="A123:B123"/>
    <mergeCell ref="A124:S124"/>
    <mergeCell ref="A125:S125"/>
    <mergeCell ref="A126:S126"/>
    <mergeCell ref="A169:S169"/>
    <mergeCell ref="A177:S177"/>
    <mergeCell ref="A185:S185"/>
    <mergeCell ref="A186:S186"/>
    <mergeCell ref="A224:S224"/>
    <mergeCell ref="A232:S232"/>
    <mergeCell ref="A241:S241"/>
    <mergeCell ref="A249:B249"/>
    <mergeCell ref="A250:B250"/>
    <mergeCell ref="A251:B251"/>
    <mergeCell ref="A252:B252"/>
    <mergeCell ref="A253:B253"/>
    <mergeCell ref="A254:B254"/>
    <mergeCell ref="A256:S256"/>
    <mergeCell ref="A302:B302"/>
    <mergeCell ref="A305:B305"/>
    <mergeCell ref="A308:S308"/>
    <mergeCell ref="A321:S321"/>
    <mergeCell ref="A334:B334"/>
    <mergeCell ref="A335:B335"/>
    <mergeCell ref="A336:B336"/>
    <mergeCell ref="A338:B338"/>
    <mergeCell ref="A339:B339"/>
    <mergeCell ref="A340:B340"/>
    <mergeCell ref="A341:S341"/>
    <mergeCell ref="A342:S342"/>
    <mergeCell ref="A349:B349"/>
    <mergeCell ref="A350:B350"/>
    <mergeCell ref="A351:B351"/>
    <mergeCell ref="A352:S352"/>
    <mergeCell ref="A359:B359"/>
    <mergeCell ref="A360:B360"/>
    <mergeCell ref="A361:B361"/>
    <mergeCell ref="A362:S362"/>
    <mergeCell ref="A369:B369"/>
    <mergeCell ref="A370:B370"/>
    <mergeCell ref="A371:B371"/>
    <mergeCell ref="A372:S372"/>
    <mergeCell ref="A374:B374"/>
    <mergeCell ref="A376:S376"/>
    <mergeCell ref="A381:M381"/>
    <mergeCell ref="A382:M382"/>
    <mergeCell ref="A383:M383"/>
    <mergeCell ref="A384:M384"/>
    <mergeCell ref="A385:M385"/>
    <mergeCell ref="N386:P386"/>
    <mergeCell ref="Q386:S386"/>
    <mergeCell ref="A388:S388"/>
    <mergeCell ref="A393:M393"/>
    <mergeCell ref="A394:M394"/>
    <mergeCell ref="A395:M395"/>
    <mergeCell ref="A396:M396"/>
    <mergeCell ref="A397:M397"/>
    <mergeCell ref="N398:P398"/>
    <mergeCell ref="Q398:S398"/>
    <mergeCell ref="A399:S399"/>
    <mergeCell ref="A404:M404"/>
    <mergeCell ref="A405:M405"/>
    <mergeCell ref="A406:M406"/>
    <mergeCell ref="A407:M407"/>
    <mergeCell ref="A408:M408"/>
    <mergeCell ref="A409:M409"/>
    <mergeCell ref="N410:P410"/>
    <mergeCell ref="Q410:S410"/>
    <mergeCell ref="C411:K411"/>
    <mergeCell ref="N411:S411"/>
    <mergeCell ref="D412:F412"/>
    <mergeCell ref="H412:J412"/>
    <mergeCell ref="N412:S412"/>
    <mergeCell ref="F421:F423"/>
    <mergeCell ref="G421:L421"/>
    <mergeCell ref="F424:F426"/>
    <mergeCell ref="D414:F414"/>
    <mergeCell ref="H414:J414"/>
    <mergeCell ref="D416:F416"/>
    <mergeCell ref="H416:J416"/>
    <mergeCell ref="D418:F418"/>
    <mergeCell ref="H418:J418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3" r:id="rId1"/>
  <rowBreaks count="2" manualBreakCount="2">
    <brk id="347" max="18" man="1"/>
    <brk id="386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2"/>
  <sheetViews>
    <sheetView view="pageBreakPreview" zoomScale="80" zoomScaleNormal="50" zoomScaleSheetLayoutView="80" zoomScalePageLayoutView="0" workbookViewId="0" topLeftCell="A404">
      <selection activeCell="H27" sqref="H27:J27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19.5" thickBot="1">
      <c r="A1" s="3027" t="s">
        <v>449</v>
      </c>
      <c r="B1" s="3045"/>
      <c r="C1" s="3045"/>
      <c r="D1" s="3045"/>
      <c r="E1" s="3045"/>
      <c r="F1" s="3045"/>
      <c r="G1" s="3045"/>
      <c r="H1" s="3045"/>
      <c r="I1" s="3045"/>
      <c r="J1" s="3045"/>
      <c r="K1" s="3045"/>
      <c r="L1" s="3045"/>
      <c r="M1" s="3045"/>
      <c r="N1" s="3045"/>
      <c r="O1" s="3045"/>
      <c r="P1" s="3045"/>
      <c r="Q1" s="3045"/>
      <c r="R1" s="3045"/>
      <c r="S1" s="3045"/>
    </row>
    <row r="2" spans="1:19" s="14" customFormat="1" ht="27.75" customHeight="1" thickBot="1">
      <c r="A2" s="3046" t="s">
        <v>25</v>
      </c>
      <c r="B2" s="3049" t="s">
        <v>116</v>
      </c>
      <c r="C2" s="3032" t="s">
        <v>64</v>
      </c>
      <c r="D2" s="3033"/>
      <c r="E2" s="3033"/>
      <c r="F2" s="3052"/>
      <c r="G2" s="3016" t="s">
        <v>104</v>
      </c>
      <c r="H2" s="3026" t="s">
        <v>105</v>
      </c>
      <c r="I2" s="3054"/>
      <c r="J2" s="3054"/>
      <c r="K2" s="3054"/>
      <c r="L2" s="3054"/>
      <c r="M2" s="3055"/>
      <c r="N2" s="3026" t="s">
        <v>113</v>
      </c>
      <c r="O2" s="3054"/>
      <c r="P2" s="3054"/>
      <c r="Q2" s="3054"/>
      <c r="R2" s="3054"/>
      <c r="S2" s="3056"/>
    </row>
    <row r="3" spans="1:19" s="14" customFormat="1" ht="24.75" customHeight="1" thickBot="1">
      <c r="A3" s="3047"/>
      <c r="B3" s="3050"/>
      <c r="C3" s="3036"/>
      <c r="D3" s="3037"/>
      <c r="E3" s="3037"/>
      <c r="F3" s="3053"/>
      <c r="G3" s="3043"/>
      <c r="H3" s="3016" t="s">
        <v>112</v>
      </c>
      <c r="I3" s="3022" t="s">
        <v>106</v>
      </c>
      <c r="J3" s="3023"/>
      <c r="K3" s="3023"/>
      <c r="L3" s="3024"/>
      <c r="M3" s="3016" t="s">
        <v>108</v>
      </c>
      <c r="N3" s="3057" t="s">
        <v>198</v>
      </c>
      <c r="O3" s="3058"/>
      <c r="P3" s="3059"/>
      <c r="Q3" s="3057" t="s">
        <v>199</v>
      </c>
      <c r="R3" s="3058"/>
      <c r="S3" s="3059"/>
    </row>
    <row r="4" spans="1:19" s="14" customFormat="1" ht="18" customHeight="1" thickBot="1">
      <c r="A4" s="3047"/>
      <c r="B4" s="3050"/>
      <c r="C4" s="3016" t="s">
        <v>99</v>
      </c>
      <c r="D4" s="3016" t="s">
        <v>100</v>
      </c>
      <c r="E4" s="3026" t="s">
        <v>101</v>
      </c>
      <c r="F4" s="3055"/>
      <c r="G4" s="3043"/>
      <c r="H4" s="3043"/>
      <c r="I4" s="3016" t="s">
        <v>107</v>
      </c>
      <c r="J4" s="3026" t="s">
        <v>111</v>
      </c>
      <c r="K4" s="3054"/>
      <c r="L4" s="3055"/>
      <c r="M4" s="3043"/>
      <c r="N4" s="2873" t="s">
        <v>114</v>
      </c>
      <c r="O4" s="2874"/>
      <c r="P4" s="2874"/>
      <c r="Q4" s="2874"/>
      <c r="R4" s="2874"/>
      <c r="S4" s="3012"/>
    </row>
    <row r="5" spans="1:19" s="14" customFormat="1" ht="16.5" customHeight="1" thickBot="1">
      <c r="A5" s="3047"/>
      <c r="B5" s="3050"/>
      <c r="C5" s="3043"/>
      <c r="D5" s="3043"/>
      <c r="E5" s="3016" t="s">
        <v>102</v>
      </c>
      <c r="F5" s="3016" t="s">
        <v>103</v>
      </c>
      <c r="G5" s="3043"/>
      <c r="H5" s="3043"/>
      <c r="I5" s="3043"/>
      <c r="J5" s="3016" t="s">
        <v>26</v>
      </c>
      <c r="K5" s="3019" t="s">
        <v>110</v>
      </c>
      <c r="L5" s="3016" t="s">
        <v>109</v>
      </c>
      <c r="M5" s="3043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3047"/>
      <c r="B6" s="3050"/>
      <c r="C6" s="3043"/>
      <c r="D6" s="3043"/>
      <c r="E6" s="3043"/>
      <c r="F6" s="3043"/>
      <c r="G6" s="3043"/>
      <c r="H6" s="3043"/>
      <c r="I6" s="3043"/>
      <c r="J6" s="3043"/>
      <c r="K6" s="3060"/>
      <c r="L6" s="3043"/>
      <c r="M6" s="3043"/>
      <c r="N6" s="3022" t="s">
        <v>115</v>
      </c>
      <c r="O6" s="3023"/>
      <c r="P6" s="3023"/>
      <c r="Q6" s="3023"/>
      <c r="R6" s="3023"/>
      <c r="S6" s="3024"/>
    </row>
    <row r="7" spans="1:19" s="14" customFormat="1" ht="34.5" customHeight="1" thickBot="1">
      <c r="A7" s="3048"/>
      <c r="B7" s="3051"/>
      <c r="C7" s="3044"/>
      <c r="D7" s="3044"/>
      <c r="E7" s="3044"/>
      <c r="F7" s="3044"/>
      <c r="G7" s="3044"/>
      <c r="H7" s="3044"/>
      <c r="I7" s="3044"/>
      <c r="J7" s="3044"/>
      <c r="K7" s="3061"/>
      <c r="L7" s="3044"/>
      <c r="M7" s="3044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873" t="s">
        <v>210</v>
      </c>
      <c r="B9" s="2874"/>
      <c r="C9" s="2874"/>
      <c r="D9" s="2874"/>
      <c r="E9" s="2874"/>
      <c r="F9" s="2874"/>
      <c r="G9" s="2874"/>
      <c r="H9" s="2874"/>
      <c r="I9" s="2874"/>
      <c r="J9" s="2874"/>
      <c r="K9" s="2874"/>
      <c r="L9" s="2874"/>
      <c r="M9" s="2874"/>
      <c r="N9" s="2874"/>
      <c r="O9" s="2874"/>
      <c r="P9" s="2874"/>
      <c r="Q9" s="2874"/>
      <c r="R9" s="2874"/>
      <c r="S9" s="3012"/>
    </row>
    <row r="10" spans="1:19" s="14" customFormat="1" ht="17.25" customHeight="1" thickBot="1">
      <c r="A10" s="3013" t="s">
        <v>65</v>
      </c>
      <c r="B10" s="3014"/>
      <c r="C10" s="3014"/>
      <c r="D10" s="3014"/>
      <c r="E10" s="3014"/>
      <c r="F10" s="3014"/>
      <c r="G10" s="3014"/>
      <c r="H10" s="3014"/>
      <c r="I10" s="3014"/>
      <c r="J10" s="3014"/>
      <c r="K10" s="3014"/>
      <c r="L10" s="3014"/>
      <c r="M10" s="3014"/>
      <c r="N10" s="3014"/>
      <c r="O10" s="3014"/>
      <c r="P10" s="3014"/>
      <c r="Q10" s="3014"/>
      <c r="R10" s="3014"/>
      <c r="S10" s="3015"/>
    </row>
    <row r="11" spans="1:19" s="25" customFormat="1" ht="20.25" customHeight="1">
      <c r="A11" s="384" t="s">
        <v>134</v>
      </c>
      <c r="B11" s="442" t="s">
        <v>244</v>
      </c>
      <c r="C11" s="418"/>
      <c r="D11" s="419"/>
      <c r="E11" s="420"/>
      <c r="F11" s="421"/>
      <c r="G11" s="240">
        <v>6.5</v>
      </c>
      <c r="H11" s="1036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346</v>
      </c>
      <c r="C12" s="858"/>
      <c r="D12" s="859"/>
      <c r="E12" s="860"/>
      <c r="F12" s="861"/>
      <c r="G12" s="862">
        <v>5</v>
      </c>
      <c r="H12" s="87">
        <f>G12*30</f>
        <v>150</v>
      </c>
      <c r="I12" s="55"/>
      <c r="J12" s="55"/>
      <c r="K12" s="57"/>
      <c r="L12" s="57"/>
      <c r="M12" s="863"/>
      <c r="N12" s="864"/>
      <c r="O12" s="57"/>
      <c r="P12" s="254"/>
      <c r="Q12" s="865"/>
      <c r="R12" s="57"/>
      <c r="S12" s="57"/>
    </row>
    <row r="13" spans="1:19" s="25" customFormat="1" ht="15.75">
      <c r="A13" s="385"/>
      <c r="B13" s="166" t="s">
        <v>347</v>
      </c>
      <c r="C13" s="858"/>
      <c r="D13" s="859"/>
      <c r="E13" s="860"/>
      <c r="F13" s="861"/>
      <c r="G13" s="862"/>
      <c r="H13" s="300"/>
      <c r="I13" s="55"/>
      <c r="J13" s="55"/>
      <c r="K13" s="57"/>
      <c r="L13" s="57"/>
      <c r="M13" s="863"/>
      <c r="N13" s="201" t="s">
        <v>348</v>
      </c>
      <c r="O13" s="167" t="s">
        <v>348</v>
      </c>
      <c r="P13" s="1096" t="s">
        <v>348</v>
      </c>
      <c r="Q13" s="201" t="s">
        <v>348</v>
      </c>
      <c r="R13" s="167" t="s">
        <v>348</v>
      </c>
      <c r="S13" s="57"/>
    </row>
    <row r="14" spans="1:19" s="25" customFormat="1" ht="15.75">
      <c r="A14" s="385"/>
      <c r="B14" s="166" t="s">
        <v>37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</row>
    <row r="15" spans="1:19" s="25" customFormat="1" ht="15.75">
      <c r="A15" s="233" t="s">
        <v>135</v>
      </c>
      <c r="B15" s="163" t="s">
        <v>127</v>
      </c>
      <c r="C15" s="418" t="s">
        <v>131</v>
      </c>
      <c r="D15" s="422"/>
      <c r="E15" s="404"/>
      <c r="F15" s="423"/>
      <c r="G15" s="259">
        <v>4.5</v>
      </c>
      <c r="H15" s="258">
        <f>G15*30</f>
        <v>135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</row>
    <row r="16" spans="1:19" s="25" customFormat="1" ht="15.75">
      <c r="A16" s="233" t="s">
        <v>136</v>
      </c>
      <c r="B16" s="164" t="s">
        <v>128</v>
      </c>
      <c r="C16" s="424"/>
      <c r="D16" s="425"/>
      <c r="E16" s="426"/>
      <c r="F16" s="427"/>
      <c r="G16" s="241">
        <f>G17+G18</f>
        <v>3</v>
      </c>
      <c r="H16" s="87">
        <f aca="true" t="shared" si="1" ref="H16:H22">G16*30</f>
        <v>90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36</v>
      </c>
      <c r="C17" s="428"/>
      <c r="D17" s="429"/>
      <c r="E17" s="430"/>
      <c r="F17" s="431"/>
      <c r="G17" s="259">
        <v>2</v>
      </c>
      <c r="H17" s="258">
        <f t="shared" si="1"/>
        <v>60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137</v>
      </c>
      <c r="B18" s="166" t="s">
        <v>37</v>
      </c>
      <c r="C18" s="432"/>
      <c r="D18" s="203">
        <v>2</v>
      </c>
      <c r="E18" s="433"/>
      <c r="F18" s="434"/>
      <c r="G18" s="241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138</v>
      </c>
      <c r="B19" s="163" t="s">
        <v>129</v>
      </c>
      <c r="C19" s="418" t="s">
        <v>131</v>
      </c>
      <c r="D19" s="422"/>
      <c r="E19" s="404"/>
      <c r="F19" s="423"/>
      <c r="G19" s="365">
        <v>3</v>
      </c>
      <c r="H19" s="87">
        <f t="shared" si="1"/>
        <v>90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139</v>
      </c>
      <c r="B20" s="164" t="s">
        <v>130</v>
      </c>
      <c r="C20" s="775"/>
      <c r="D20" s="422"/>
      <c r="E20" s="404"/>
      <c r="F20" s="435"/>
      <c r="G20" s="241">
        <f>G21+G22</f>
        <v>4.5</v>
      </c>
      <c r="H20" s="87">
        <f t="shared" si="1"/>
        <v>135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36</v>
      </c>
      <c r="C21" s="776"/>
      <c r="D21" s="436"/>
      <c r="E21" s="437"/>
      <c r="F21" s="438"/>
      <c r="G21" s="260">
        <v>3</v>
      </c>
      <c r="H21" s="258">
        <f t="shared" si="1"/>
        <v>90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6.5" thickBot="1">
      <c r="A22" s="388" t="s">
        <v>140</v>
      </c>
      <c r="B22" s="393" t="s">
        <v>37</v>
      </c>
      <c r="C22" s="777"/>
      <c r="D22" s="439">
        <v>1</v>
      </c>
      <c r="E22" s="439"/>
      <c r="F22" s="440"/>
      <c r="G22" s="366">
        <v>1.5</v>
      </c>
      <c r="H22" s="247">
        <f t="shared" si="1"/>
        <v>45</v>
      </c>
      <c r="I22" s="158">
        <f t="shared" si="0"/>
        <v>15</v>
      </c>
      <c r="J22" s="237">
        <v>15</v>
      </c>
      <c r="K22" s="237"/>
      <c r="L22" s="237"/>
      <c r="M22" s="304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24.75" customHeight="1" thickBot="1">
      <c r="A23" s="2948" t="s">
        <v>141</v>
      </c>
      <c r="B23" s="2949"/>
      <c r="C23" s="77"/>
      <c r="D23" s="81"/>
      <c r="E23" s="81"/>
      <c r="F23" s="82"/>
      <c r="G23" s="72">
        <f>G$11+G$15+G$16+G$19+G$20+G27</f>
        <v>24.5</v>
      </c>
      <c r="H23" s="1033">
        <f>H$11+H$15+H$16+H$19+H$20+H27</f>
        <v>735</v>
      </c>
      <c r="I23" s="242"/>
      <c r="J23" s="242"/>
      <c r="K23" s="242"/>
      <c r="L23" s="242"/>
      <c r="M23" s="242"/>
      <c r="N23" s="147"/>
      <c r="O23" s="261"/>
      <c r="P23" s="262"/>
      <c r="Q23" s="263"/>
      <c r="R23" s="261"/>
      <c r="S23" s="262"/>
    </row>
    <row r="24" spans="1:19" s="25" customFormat="1" ht="16.5" thickBot="1">
      <c r="A24" s="76"/>
      <c r="B24" s="78" t="s">
        <v>60</v>
      </c>
      <c r="C24" s="77"/>
      <c r="D24" s="81"/>
      <c r="E24" s="81"/>
      <c r="F24" s="82"/>
      <c r="G24" s="394">
        <f>G12+G15+G17+G19+G21</f>
        <v>17.5</v>
      </c>
      <c r="H24" s="395">
        <f>H12+H15+H17+H19+H21</f>
        <v>525</v>
      </c>
      <c r="I24" s="79">
        <f>I11+I15+I17+I19+I21</f>
        <v>0</v>
      </c>
      <c r="J24" s="79">
        <f>J11+J15+J17+J19+J21</f>
        <v>0</v>
      </c>
      <c r="K24" s="79">
        <f>K11+K15+K17+K19+K21</f>
        <v>0</v>
      </c>
      <c r="L24" s="79">
        <f>L11+L15+L17+L19+L21</f>
        <v>0</v>
      </c>
      <c r="M24" s="79">
        <f>M11+M15+M17+M19+M21</f>
        <v>0</v>
      </c>
      <c r="N24" s="263"/>
      <c r="O24" s="261"/>
      <c r="P24" s="262"/>
      <c r="Q24" s="263"/>
      <c r="R24" s="261"/>
      <c r="S24" s="262"/>
    </row>
    <row r="25" spans="1:19" s="25" customFormat="1" ht="20.25" customHeight="1" thickBot="1">
      <c r="A25" s="2991" t="s">
        <v>66</v>
      </c>
      <c r="B25" s="3005"/>
      <c r="C25" s="70"/>
      <c r="D25" s="134"/>
      <c r="E25" s="134"/>
      <c r="F25" s="82"/>
      <c r="G25" s="72">
        <f>G14+G18+G22+G27</f>
        <v>7</v>
      </c>
      <c r="H25" s="1033">
        <f>H13+H14+H18+H22+H27</f>
        <v>210</v>
      </c>
      <c r="I25" s="121">
        <f>I13+I14+I18+I22</f>
        <v>41</v>
      </c>
      <c r="J25" s="121">
        <f>J13+J14+J18+J22</f>
        <v>25</v>
      </c>
      <c r="K25" s="121">
        <f>K13+K14+K18+K22</f>
        <v>0</v>
      </c>
      <c r="L25" s="121">
        <f>L13+L14+L18+L22</f>
        <v>16</v>
      </c>
      <c r="M25" s="121">
        <f>M13+M14+M18+M22</f>
        <v>79</v>
      </c>
      <c r="N25" s="72">
        <f>SUM(N11:N22)+2</f>
        <v>3</v>
      </c>
      <c r="O25" s="135">
        <f>SUM(O11:O22)+2</f>
        <v>3</v>
      </c>
      <c r="P25" s="135">
        <v>2</v>
      </c>
      <c r="Q25" s="72">
        <f>SUM(Q11:Q22)</f>
        <v>0</v>
      </c>
      <c r="R25" s="135">
        <f>SUM(R11:R22)</f>
        <v>0</v>
      </c>
      <c r="S25" s="135">
        <f>SUM(S11:S22)</f>
        <v>2</v>
      </c>
    </row>
    <row r="26" spans="1:19" s="43" customFormat="1" ht="15.75">
      <c r="A26" s="265"/>
      <c r="B26" s="264"/>
      <c r="C26" s="68"/>
      <c r="D26" s="56"/>
      <c r="E26" s="56"/>
      <c r="F26" s="69"/>
      <c r="G26" s="66"/>
      <c r="H26" s="58"/>
      <c r="I26" s="55"/>
      <c r="J26" s="55"/>
      <c r="K26" s="55"/>
      <c r="L26" s="55"/>
      <c r="M26" s="60"/>
      <c r="N26" s="64"/>
      <c r="O26" s="256"/>
      <c r="P26" s="255"/>
      <c r="Q26" s="64"/>
      <c r="R26" s="256"/>
      <c r="S26" s="255"/>
    </row>
    <row r="27" spans="1:19" s="43" customFormat="1" ht="15.75">
      <c r="A27" s="855" t="s">
        <v>142</v>
      </c>
      <c r="B27" s="1097" t="s">
        <v>48</v>
      </c>
      <c r="C27" s="1098"/>
      <c r="D27" s="1099" t="s">
        <v>440</v>
      </c>
      <c r="E27" s="1099"/>
      <c r="F27" s="1100"/>
      <c r="G27" s="1101">
        <v>3</v>
      </c>
      <c r="H27" s="1102">
        <f>G27*30</f>
        <v>90</v>
      </c>
      <c r="I27" s="1103">
        <v>60</v>
      </c>
      <c r="J27" s="1099"/>
      <c r="K27" s="1099"/>
      <c r="L27" s="1104">
        <v>60</v>
      </c>
      <c r="M27" s="1100">
        <f>H27-I27</f>
        <v>30</v>
      </c>
      <c r="N27" s="1098" t="s">
        <v>341</v>
      </c>
      <c r="O27" s="1098" t="s">
        <v>341</v>
      </c>
      <c r="P27" s="1098" t="s">
        <v>341</v>
      </c>
      <c r="Q27" s="1098"/>
      <c r="R27" s="1099"/>
      <c r="S27" s="1105"/>
    </row>
    <row r="28" spans="1:91" s="856" customFormat="1" ht="15.75">
      <c r="A28" s="41"/>
      <c r="B28" s="1106" t="s">
        <v>48</v>
      </c>
      <c r="C28" s="1107"/>
      <c r="D28" s="1108" t="s">
        <v>441</v>
      </c>
      <c r="E28" s="1108"/>
      <c r="F28" s="1105"/>
      <c r="G28" s="1109"/>
      <c r="H28" s="1110"/>
      <c r="I28" s="1111"/>
      <c r="J28" s="1108"/>
      <c r="K28" s="1108"/>
      <c r="L28" s="1112"/>
      <c r="M28" s="1105"/>
      <c r="N28" s="1107"/>
      <c r="O28" s="1099"/>
      <c r="P28" s="1105"/>
      <c r="Q28" s="1098" t="s">
        <v>61</v>
      </c>
      <c r="R28" s="1098" t="s">
        <v>61</v>
      </c>
      <c r="S28" s="1098" t="s">
        <v>61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</row>
    <row r="29" spans="1:19" s="14" customFormat="1" ht="32.25" customHeight="1" thickBot="1">
      <c r="A29" s="3062" t="s">
        <v>442</v>
      </c>
      <c r="B29" s="3063"/>
      <c r="C29" s="1113"/>
      <c r="D29" s="1114"/>
      <c r="E29" s="1114"/>
      <c r="F29" s="1115"/>
      <c r="G29" s="1116"/>
      <c r="H29" s="1114"/>
      <c r="I29" s="1114"/>
      <c r="J29" s="1114"/>
      <c r="K29" s="1114"/>
      <c r="L29" s="1114"/>
      <c r="M29" s="1114"/>
      <c r="N29" s="1113"/>
      <c r="O29" s="1117"/>
      <c r="P29" s="1118"/>
      <c r="Q29" s="1119"/>
      <c r="R29" s="1117"/>
      <c r="S29" s="1118"/>
    </row>
    <row r="30" spans="1:19" s="14" customFormat="1" ht="17.25" customHeight="1" thickBot="1">
      <c r="A30" s="3008" t="s">
        <v>293</v>
      </c>
      <c r="B30" s="3009"/>
      <c r="C30" s="3009"/>
      <c r="D30" s="3009"/>
      <c r="E30" s="3009"/>
      <c r="F30" s="3009"/>
      <c r="G30" s="3009"/>
      <c r="H30" s="3009"/>
      <c r="I30" s="3009"/>
      <c r="J30" s="3009"/>
      <c r="K30" s="3009"/>
      <c r="L30" s="3009"/>
      <c r="M30" s="3009"/>
      <c r="N30" s="3009"/>
      <c r="O30" s="3009"/>
      <c r="P30" s="3009"/>
      <c r="Q30" s="3009"/>
      <c r="R30" s="3009"/>
      <c r="S30" s="3064"/>
    </row>
    <row r="31" spans="1:19" s="14" customFormat="1" ht="17.25" customHeight="1">
      <c r="A31" s="1073" t="s">
        <v>164</v>
      </c>
      <c r="B31" s="1142" t="s">
        <v>436</v>
      </c>
      <c r="C31" s="1089"/>
      <c r="D31" s="1089"/>
      <c r="E31" s="1089"/>
      <c r="F31" s="1089"/>
      <c r="G31" s="1090">
        <v>3</v>
      </c>
      <c r="H31" s="1090">
        <f>G31*30</f>
        <v>90</v>
      </c>
      <c r="I31" s="1090"/>
      <c r="J31" s="1089"/>
      <c r="K31" s="1089"/>
      <c r="L31" s="1089"/>
      <c r="M31" s="1089"/>
      <c r="N31" s="1089"/>
      <c r="O31" s="1088"/>
      <c r="P31" s="1088"/>
      <c r="Q31" s="1088"/>
      <c r="R31" s="1088"/>
      <c r="S31" s="1088"/>
    </row>
    <row r="32" spans="1:19" s="14" customFormat="1" ht="17.25" customHeight="1">
      <c r="A32" s="1086"/>
      <c r="B32" s="1143" t="s">
        <v>36</v>
      </c>
      <c r="C32" s="1091"/>
      <c r="D32" s="1091"/>
      <c r="E32" s="1091"/>
      <c r="F32" s="1091"/>
      <c r="G32" s="1095">
        <v>2</v>
      </c>
      <c r="H32" s="1094">
        <f>G32*30</f>
        <v>60</v>
      </c>
      <c r="I32" s="1092"/>
      <c r="J32" s="1091"/>
      <c r="K32" s="1091"/>
      <c r="L32" s="1091"/>
      <c r="M32" s="1091"/>
      <c r="N32" s="1091"/>
      <c r="O32" s="1087"/>
      <c r="P32" s="1087"/>
      <c r="Q32" s="1087"/>
      <c r="R32" s="1087"/>
      <c r="S32" s="1087"/>
    </row>
    <row r="33" spans="1:19" s="14" customFormat="1" ht="17.25" customHeight="1">
      <c r="A33" s="166" t="s">
        <v>165</v>
      </c>
      <c r="B33" s="1144" t="s">
        <v>37</v>
      </c>
      <c r="C33" s="1091"/>
      <c r="D33" s="1093">
        <v>1</v>
      </c>
      <c r="E33" s="1091"/>
      <c r="F33" s="1091"/>
      <c r="G33" s="1093">
        <v>1</v>
      </c>
      <c r="H33" s="1090">
        <f>G33*30</f>
        <v>30</v>
      </c>
      <c r="I33" s="1093">
        <f>J33+K33+L33</f>
        <v>14</v>
      </c>
      <c r="J33" s="1093">
        <v>8</v>
      </c>
      <c r="K33" s="1093"/>
      <c r="L33" s="1093">
        <v>6</v>
      </c>
      <c r="M33" s="1093">
        <f>H33-I33</f>
        <v>16</v>
      </c>
      <c r="N33" s="1093">
        <v>1</v>
      </c>
      <c r="O33" s="1087"/>
      <c r="P33" s="1087"/>
      <c r="Q33" s="1087"/>
      <c r="R33" s="1087"/>
      <c r="S33" s="1087"/>
    </row>
    <row r="34" spans="1:19" s="25" customFormat="1" ht="15.75">
      <c r="A34" s="1073" t="s">
        <v>143</v>
      </c>
      <c r="B34" s="1074" t="s">
        <v>132</v>
      </c>
      <c r="C34" s="1075"/>
      <c r="D34" s="1076"/>
      <c r="E34" s="1077"/>
      <c r="F34" s="1078"/>
      <c r="G34" s="1079">
        <v>3</v>
      </c>
      <c r="H34" s="398">
        <f aca="true" t="shared" si="2" ref="H34:H60">G34*30</f>
        <v>90</v>
      </c>
      <c r="I34" s="1080"/>
      <c r="J34" s="1080"/>
      <c r="K34" s="1081"/>
      <c r="L34" s="1081"/>
      <c r="M34" s="1082"/>
      <c r="N34" s="1083"/>
      <c r="O34" s="1084"/>
      <c r="P34" s="1085"/>
      <c r="Q34" s="1083"/>
      <c r="R34" s="1084"/>
      <c r="S34" s="1085"/>
    </row>
    <row r="35" spans="1:19" s="25" customFormat="1" ht="15.75">
      <c r="A35" s="233" t="s">
        <v>145</v>
      </c>
      <c r="B35" s="279" t="s">
        <v>40</v>
      </c>
      <c r="C35" s="399"/>
      <c r="D35" s="400"/>
      <c r="E35" s="400"/>
      <c r="F35" s="401"/>
      <c r="G35" s="381">
        <f>G36+G37</f>
        <v>6.5</v>
      </c>
      <c r="H35" s="269">
        <f t="shared" si="2"/>
        <v>195</v>
      </c>
      <c r="I35" s="2"/>
      <c r="J35" s="2"/>
      <c r="K35" s="2"/>
      <c r="L35" s="2"/>
      <c r="M35" s="101"/>
      <c r="N35" s="333"/>
      <c r="O35" s="26"/>
      <c r="P35" s="334"/>
      <c r="Q35" s="333"/>
      <c r="R35" s="26"/>
      <c r="S35" s="334"/>
    </row>
    <row r="36" spans="1:19" s="25" customFormat="1" ht="15.75">
      <c r="A36" s="233"/>
      <c r="B36" s="275" t="s">
        <v>36</v>
      </c>
      <c r="C36" s="399"/>
      <c r="D36" s="400"/>
      <c r="E36" s="400"/>
      <c r="F36" s="401"/>
      <c r="G36" s="1260">
        <v>3</v>
      </c>
      <c r="H36" s="380">
        <f t="shared" si="2"/>
        <v>90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</row>
    <row r="37" spans="1:19" s="43" customFormat="1" ht="15.75">
      <c r="A37" s="166" t="s">
        <v>146</v>
      </c>
      <c r="B37" s="276" t="s">
        <v>37</v>
      </c>
      <c r="C37" s="408">
        <v>1</v>
      </c>
      <c r="D37" s="404"/>
      <c r="E37" s="404"/>
      <c r="F37" s="405"/>
      <c r="G37" s="1261">
        <v>3.5</v>
      </c>
      <c r="H37" s="269">
        <f t="shared" si="2"/>
        <v>105</v>
      </c>
      <c r="I37" s="110">
        <v>60</v>
      </c>
      <c r="J37" s="110">
        <v>15</v>
      </c>
      <c r="K37" s="110">
        <v>45</v>
      </c>
      <c r="L37" s="110"/>
      <c r="M37" s="136">
        <f>H37-I37</f>
        <v>45</v>
      </c>
      <c r="N37" s="199">
        <v>4</v>
      </c>
      <c r="O37" s="200"/>
      <c r="P37" s="328"/>
      <c r="Q37" s="336"/>
      <c r="R37" s="30"/>
      <c r="S37" s="328"/>
    </row>
    <row r="38" spans="1:19" s="25" customFormat="1" ht="15.75">
      <c r="A38" s="233" t="s">
        <v>147</v>
      </c>
      <c r="B38" s="279" t="s">
        <v>299</v>
      </c>
      <c r="C38" s="104"/>
      <c r="D38" s="105"/>
      <c r="E38" s="105"/>
      <c r="F38" s="106"/>
      <c r="G38" s="1262">
        <f>G39+G40</f>
        <v>16.5</v>
      </c>
      <c r="H38" s="269">
        <f t="shared" si="2"/>
        <v>495</v>
      </c>
      <c r="I38" s="111"/>
      <c r="J38" s="111"/>
      <c r="K38" s="111"/>
      <c r="L38" s="111"/>
      <c r="M38" s="112"/>
      <c r="N38" s="345"/>
      <c r="O38" s="346"/>
      <c r="P38" s="334"/>
      <c r="Q38" s="333"/>
      <c r="R38" s="26"/>
      <c r="S38" s="334"/>
    </row>
    <row r="39" spans="1:19" s="25" customFormat="1" ht="15.75">
      <c r="A39" s="233"/>
      <c r="B39" s="275" t="s">
        <v>36</v>
      </c>
      <c r="C39" s="104"/>
      <c r="D39" s="105"/>
      <c r="E39" s="105"/>
      <c r="F39" s="106"/>
      <c r="G39" s="1263">
        <v>9</v>
      </c>
      <c r="H39" s="380">
        <f t="shared" si="2"/>
        <v>270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391" t="s">
        <v>294</v>
      </c>
      <c r="B40" s="276" t="s">
        <v>37</v>
      </c>
      <c r="C40" s="409">
        <v>1</v>
      </c>
      <c r="D40" s="410"/>
      <c r="E40" s="410"/>
      <c r="F40" s="106"/>
      <c r="G40" s="1262">
        <v>7.5</v>
      </c>
      <c r="H40" s="269">
        <f t="shared" si="2"/>
        <v>225</v>
      </c>
      <c r="I40" s="169">
        <f>J40+L40</f>
        <v>120</v>
      </c>
      <c r="J40" s="169">
        <v>60</v>
      </c>
      <c r="K40" s="169"/>
      <c r="L40" s="169">
        <v>60</v>
      </c>
      <c r="M40" s="170">
        <f>H40-I40</f>
        <v>105</v>
      </c>
      <c r="N40" s="345">
        <v>8</v>
      </c>
      <c r="O40" s="346"/>
      <c r="P40" s="347"/>
      <c r="Q40" s="348"/>
      <c r="R40" s="349"/>
      <c r="S40" s="347"/>
    </row>
    <row r="41" spans="1:19" s="25" customFormat="1" ht="35.25" customHeight="1">
      <c r="A41" s="391" t="s">
        <v>167</v>
      </c>
      <c r="B41" s="279" t="s">
        <v>44</v>
      </c>
      <c r="C41" s="399"/>
      <c r="D41" s="400"/>
      <c r="E41" s="400"/>
      <c r="F41" s="401"/>
      <c r="G41" s="1264">
        <f>G42+G43</f>
        <v>8</v>
      </c>
      <c r="H41" s="269">
        <f t="shared" si="2"/>
        <v>240</v>
      </c>
      <c r="I41" s="2"/>
      <c r="J41" s="2"/>
      <c r="K41" s="2"/>
      <c r="L41" s="2"/>
      <c r="M41" s="101"/>
      <c r="N41" s="333"/>
      <c r="O41" s="26"/>
      <c r="P41" s="334"/>
      <c r="Q41" s="333"/>
      <c r="R41" s="26"/>
      <c r="S41" s="334"/>
    </row>
    <row r="42" spans="1:19" s="25" customFormat="1" ht="15.75">
      <c r="A42" s="233"/>
      <c r="B42" s="275" t="s">
        <v>36</v>
      </c>
      <c r="C42" s="399"/>
      <c r="D42" s="400"/>
      <c r="E42" s="400"/>
      <c r="F42" s="401"/>
      <c r="G42" s="1265">
        <v>5.5</v>
      </c>
      <c r="H42" s="380">
        <f t="shared" si="2"/>
        <v>165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43" customFormat="1" ht="15.75">
      <c r="A43" s="166" t="s">
        <v>168</v>
      </c>
      <c r="B43" s="276" t="s">
        <v>37</v>
      </c>
      <c r="C43" s="402"/>
      <c r="D43" s="404">
        <v>1</v>
      </c>
      <c r="E43" s="404"/>
      <c r="F43" s="405"/>
      <c r="G43" s="1261">
        <v>2.5</v>
      </c>
      <c r="H43" s="269">
        <f t="shared" si="2"/>
        <v>75</v>
      </c>
      <c r="I43" s="110">
        <v>45</v>
      </c>
      <c r="J43" s="110">
        <v>15</v>
      </c>
      <c r="K43" s="110"/>
      <c r="L43" s="110">
        <v>30</v>
      </c>
      <c r="M43" s="136">
        <f>H43-I43</f>
        <v>30</v>
      </c>
      <c r="N43" s="199">
        <v>3</v>
      </c>
      <c r="O43" s="200"/>
      <c r="P43" s="328"/>
      <c r="Q43" s="336"/>
      <c r="R43" s="30"/>
      <c r="S43" s="328"/>
    </row>
    <row r="44" spans="1:19" s="25" customFormat="1" ht="15.75">
      <c r="A44" s="391" t="s">
        <v>148</v>
      </c>
      <c r="B44" s="279" t="s">
        <v>42</v>
      </c>
      <c r="C44" s="411"/>
      <c r="D44" s="400"/>
      <c r="E44" s="400"/>
      <c r="F44" s="401"/>
      <c r="G44" s="1264">
        <v>8.5</v>
      </c>
      <c r="H44" s="269">
        <f t="shared" si="2"/>
        <v>255</v>
      </c>
      <c r="I44" s="2"/>
      <c r="J44" s="2"/>
      <c r="K44" s="2"/>
      <c r="L44" s="2"/>
      <c r="M44" s="101"/>
      <c r="N44" s="333"/>
      <c r="O44" s="26"/>
      <c r="P44" s="334"/>
      <c r="Q44" s="333"/>
      <c r="R44" s="26"/>
      <c r="S44" s="334"/>
    </row>
    <row r="45" spans="1:19" s="25" customFormat="1" ht="15.75">
      <c r="A45" s="233"/>
      <c r="B45" s="275" t="s">
        <v>36</v>
      </c>
      <c r="C45" s="411"/>
      <c r="D45" s="400"/>
      <c r="E45" s="400"/>
      <c r="F45" s="401"/>
      <c r="G45" s="1265">
        <v>3.5</v>
      </c>
      <c r="H45" s="380">
        <f t="shared" si="2"/>
        <v>105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43" customFormat="1" ht="15.75">
      <c r="A46" s="166" t="s">
        <v>169</v>
      </c>
      <c r="B46" s="276" t="s">
        <v>37</v>
      </c>
      <c r="C46" s="402"/>
      <c r="D46" s="46"/>
      <c r="E46" s="46"/>
      <c r="F46" s="403"/>
      <c r="G46" s="1264">
        <v>2.5</v>
      </c>
      <c r="H46" s="269">
        <f t="shared" si="2"/>
        <v>75</v>
      </c>
      <c r="I46" s="86">
        <v>36</v>
      </c>
      <c r="J46" s="86">
        <v>18</v>
      </c>
      <c r="K46" s="86"/>
      <c r="L46" s="86">
        <v>18</v>
      </c>
      <c r="M46" s="89">
        <f>H46-I46</f>
        <v>39</v>
      </c>
      <c r="N46" s="344"/>
      <c r="O46" s="30">
        <v>4</v>
      </c>
      <c r="P46" s="328"/>
      <c r="Q46" s="336"/>
      <c r="R46" s="30"/>
      <c r="S46" s="328"/>
    </row>
    <row r="47" spans="1:19" s="43" customFormat="1" ht="15.75">
      <c r="A47" s="166" t="s">
        <v>437</v>
      </c>
      <c r="B47" s="276" t="s">
        <v>37</v>
      </c>
      <c r="C47" s="402">
        <v>3</v>
      </c>
      <c r="D47" s="46"/>
      <c r="E47" s="46"/>
      <c r="F47" s="403"/>
      <c r="G47" s="1264">
        <v>2.5</v>
      </c>
      <c r="H47" s="269">
        <f t="shared" si="2"/>
        <v>75</v>
      </c>
      <c r="I47" s="86">
        <v>36</v>
      </c>
      <c r="J47" s="86">
        <v>18</v>
      </c>
      <c r="K47" s="86"/>
      <c r="L47" s="86">
        <v>18</v>
      </c>
      <c r="M47" s="89">
        <f>H47-I47</f>
        <v>39</v>
      </c>
      <c r="N47" s="344"/>
      <c r="O47" s="30"/>
      <c r="P47" s="328">
        <v>4</v>
      </c>
      <c r="Q47" s="336"/>
      <c r="R47" s="30"/>
      <c r="S47" s="328"/>
    </row>
    <row r="48" spans="1:19" s="43" customFormat="1" ht="15.75">
      <c r="A48" s="166" t="s">
        <v>149</v>
      </c>
      <c r="B48" s="281" t="s">
        <v>170</v>
      </c>
      <c r="C48" s="412"/>
      <c r="D48" s="413"/>
      <c r="E48" s="413"/>
      <c r="F48" s="401"/>
      <c r="G48" s="367">
        <f>H48/30</f>
        <v>4</v>
      </c>
      <c r="H48" s="269">
        <v>120</v>
      </c>
      <c r="I48" s="44"/>
      <c r="J48" s="44"/>
      <c r="K48" s="44"/>
      <c r="L48" s="44"/>
      <c r="M48" s="61"/>
      <c r="N48" s="336"/>
      <c r="O48" s="30"/>
      <c r="P48" s="328"/>
      <c r="Q48" s="336"/>
      <c r="R48" s="30"/>
      <c r="S48" s="328"/>
    </row>
    <row r="49" spans="1:19" s="43" customFormat="1" ht="15.75">
      <c r="A49" s="165"/>
      <c r="B49" s="275" t="s">
        <v>171</v>
      </c>
      <c r="C49" s="412"/>
      <c r="D49" s="413"/>
      <c r="E49" s="413"/>
      <c r="F49" s="401"/>
      <c r="G49" s="368">
        <v>2</v>
      </c>
      <c r="H49" s="380">
        <f t="shared" si="2"/>
        <v>60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173</v>
      </c>
      <c r="C50" s="412"/>
      <c r="D50" s="413"/>
      <c r="E50" s="413"/>
      <c r="F50" s="401"/>
      <c r="G50" s="368">
        <v>0.5</v>
      </c>
      <c r="H50" s="380">
        <f t="shared" si="2"/>
        <v>15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6" t="s">
        <v>242</v>
      </c>
      <c r="B51" s="276" t="s">
        <v>172</v>
      </c>
      <c r="C51" s="402">
        <v>5</v>
      </c>
      <c r="D51" s="46"/>
      <c r="E51" s="46"/>
      <c r="F51" s="403"/>
      <c r="G51" s="141">
        <v>1.5</v>
      </c>
      <c r="H51" s="269">
        <f t="shared" si="2"/>
        <v>45</v>
      </c>
      <c r="I51" s="137">
        <v>18</v>
      </c>
      <c r="J51" s="137">
        <v>9</v>
      </c>
      <c r="K51" s="137">
        <v>9</v>
      </c>
      <c r="L51" s="137"/>
      <c r="M51" s="89">
        <f>H51-I51</f>
        <v>27</v>
      </c>
      <c r="N51" s="344"/>
      <c r="O51" s="30"/>
      <c r="P51" s="328"/>
      <c r="Q51" s="336"/>
      <c r="R51" s="30">
        <v>2</v>
      </c>
      <c r="S51" s="328"/>
    </row>
    <row r="52" spans="1:19" s="43" customFormat="1" ht="36" customHeight="1">
      <c r="A52" s="166" t="s">
        <v>150</v>
      </c>
      <c r="B52" s="280" t="s">
        <v>296</v>
      </c>
      <c r="C52" s="402"/>
      <c r="D52" s="46"/>
      <c r="E52" s="46"/>
      <c r="F52" s="403"/>
      <c r="G52" s="141">
        <f>G53+G54</f>
        <v>3</v>
      </c>
      <c r="H52" s="269">
        <f t="shared" si="2"/>
        <v>90</v>
      </c>
      <c r="I52" s="137"/>
      <c r="J52" s="137"/>
      <c r="K52" s="137"/>
      <c r="L52" s="137"/>
      <c r="M52" s="89"/>
      <c r="N52" s="344"/>
      <c r="O52" s="30"/>
      <c r="P52" s="328"/>
      <c r="Q52" s="336"/>
      <c r="R52" s="30"/>
      <c r="S52" s="328"/>
    </row>
    <row r="53" spans="1:19" s="43" customFormat="1" ht="15.75">
      <c r="A53" s="166"/>
      <c r="B53" s="275" t="s">
        <v>36</v>
      </c>
      <c r="C53" s="402"/>
      <c r="D53" s="46"/>
      <c r="E53" s="46"/>
      <c r="F53" s="403"/>
      <c r="G53" s="141">
        <v>1.5</v>
      </c>
      <c r="H53" s="269">
        <f t="shared" si="2"/>
        <v>45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 t="s">
        <v>295</v>
      </c>
      <c r="B54" s="276" t="s">
        <v>172</v>
      </c>
      <c r="C54" s="402"/>
      <c r="D54" s="46">
        <v>3</v>
      </c>
      <c r="E54" s="46"/>
      <c r="F54" s="403"/>
      <c r="G54" s="141">
        <v>1.5</v>
      </c>
      <c r="H54" s="269">
        <f t="shared" si="2"/>
        <v>45</v>
      </c>
      <c r="I54" s="137">
        <v>18</v>
      </c>
      <c r="J54" s="137">
        <v>18</v>
      </c>
      <c r="K54" s="137"/>
      <c r="L54" s="137">
        <v>0</v>
      </c>
      <c r="M54" s="89">
        <f>H54-I54</f>
        <v>27</v>
      </c>
      <c r="N54" s="344"/>
      <c r="O54" s="30"/>
      <c r="P54" s="328">
        <v>2</v>
      </c>
      <c r="Q54" s="336"/>
      <c r="R54" s="30"/>
      <c r="S54" s="328"/>
    </row>
    <row r="55" spans="1:19" s="25" customFormat="1" ht="15.75">
      <c r="A55" s="391" t="s">
        <v>151</v>
      </c>
      <c r="B55" s="279" t="s">
        <v>38</v>
      </c>
      <c r="C55" s="104"/>
      <c r="D55" s="105"/>
      <c r="E55" s="105"/>
      <c r="F55" s="106"/>
      <c r="G55" s="141">
        <f>G56+G57</f>
        <v>11</v>
      </c>
      <c r="H55" s="269">
        <f t="shared" si="2"/>
        <v>330</v>
      </c>
      <c r="I55" s="108"/>
      <c r="J55" s="108"/>
      <c r="K55" s="108"/>
      <c r="L55" s="108"/>
      <c r="M55" s="109"/>
      <c r="N55" s="355"/>
      <c r="O55" s="356"/>
      <c r="P55" s="334"/>
      <c r="Q55" s="333"/>
      <c r="R55" s="26"/>
      <c r="S55" s="334"/>
    </row>
    <row r="56" spans="1:19" s="25" customFormat="1" ht="15.75">
      <c r="A56" s="233"/>
      <c r="B56" s="275" t="s">
        <v>36</v>
      </c>
      <c r="C56" s="104"/>
      <c r="D56" s="105"/>
      <c r="E56" s="105"/>
      <c r="F56" s="106"/>
      <c r="G56" s="107">
        <v>5.5</v>
      </c>
      <c r="H56" s="380">
        <f t="shared" si="2"/>
        <v>165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166" t="s">
        <v>152</v>
      </c>
      <c r="B57" s="276" t="s">
        <v>37</v>
      </c>
      <c r="C57" s="417">
        <v>1</v>
      </c>
      <c r="D57" s="416"/>
      <c r="E57" s="416"/>
      <c r="F57" s="106"/>
      <c r="G57" s="141">
        <v>5.5</v>
      </c>
      <c r="H57" s="269">
        <f t="shared" si="2"/>
        <v>165</v>
      </c>
      <c r="I57" s="142">
        <v>90</v>
      </c>
      <c r="J57" s="142">
        <v>60</v>
      </c>
      <c r="K57" s="142">
        <v>15</v>
      </c>
      <c r="L57" s="142">
        <v>15</v>
      </c>
      <c r="M57" s="143">
        <f>H57-I57</f>
        <v>75</v>
      </c>
      <c r="N57" s="199">
        <v>6</v>
      </c>
      <c r="O57" s="335"/>
      <c r="P57" s="328"/>
      <c r="Q57" s="336"/>
      <c r="R57" s="30"/>
      <c r="S57" s="328"/>
    </row>
    <row r="58" spans="1:19" s="25" customFormat="1" ht="15.75">
      <c r="A58" s="391" t="s">
        <v>438</v>
      </c>
      <c r="B58" s="277" t="s">
        <v>39</v>
      </c>
      <c r="C58" s="778"/>
      <c r="D58" s="413"/>
      <c r="E58" s="413"/>
      <c r="F58" s="401"/>
      <c r="G58" s="382">
        <v>5</v>
      </c>
      <c r="H58" s="269">
        <f t="shared" si="2"/>
        <v>150</v>
      </c>
      <c r="I58" s="44"/>
      <c r="J58" s="44"/>
      <c r="K58" s="2"/>
      <c r="L58" s="2"/>
      <c r="M58" s="101"/>
      <c r="N58" s="333"/>
      <c r="O58" s="26"/>
      <c r="P58" s="334"/>
      <c r="Q58" s="333"/>
      <c r="R58" s="26"/>
      <c r="S58" s="334"/>
    </row>
    <row r="59" spans="1:19" s="25" customFormat="1" ht="15.75">
      <c r="A59" s="233"/>
      <c r="B59" s="278" t="s">
        <v>36</v>
      </c>
      <c r="C59" s="778"/>
      <c r="D59" s="413"/>
      <c r="E59" s="400"/>
      <c r="F59" s="401"/>
      <c r="G59" s="368">
        <v>2.5</v>
      </c>
      <c r="H59" s="380">
        <f t="shared" si="2"/>
        <v>75</v>
      </c>
      <c r="I59" s="2"/>
      <c r="J59" s="2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43" customFormat="1" ht="16.5" thickBot="1">
      <c r="A60" s="393" t="s">
        <v>439</v>
      </c>
      <c r="B60" s="276" t="s">
        <v>37</v>
      </c>
      <c r="C60" s="402"/>
      <c r="D60" s="46">
        <v>2</v>
      </c>
      <c r="E60" s="46"/>
      <c r="F60" s="403"/>
      <c r="G60" s="1264">
        <v>2.5</v>
      </c>
      <c r="H60" s="1266">
        <f t="shared" si="2"/>
        <v>75</v>
      </c>
      <c r="I60" s="1267">
        <f>J60+K60+L60</f>
        <v>27</v>
      </c>
      <c r="J60" s="1267">
        <v>18</v>
      </c>
      <c r="K60" s="1267">
        <v>9</v>
      </c>
      <c r="L60" s="1267"/>
      <c r="M60" s="1268">
        <f>H60-I60</f>
        <v>48</v>
      </c>
      <c r="N60" s="1269"/>
      <c r="O60" s="1270">
        <v>3</v>
      </c>
      <c r="P60" s="358"/>
      <c r="Q60" s="359"/>
      <c r="R60" s="357"/>
      <c r="S60" s="358"/>
    </row>
    <row r="61" spans="1:19" s="25" customFormat="1" ht="18" customHeight="1" thickBot="1">
      <c r="A61" s="2948" t="s">
        <v>162</v>
      </c>
      <c r="B61" s="2949"/>
      <c r="C61" s="73"/>
      <c r="D61" s="74"/>
      <c r="E61" s="74"/>
      <c r="F61" s="75"/>
      <c r="G61" s="80">
        <f>G62+G63</f>
        <v>68.5</v>
      </c>
      <c r="H61" s="371">
        <f>H62+H63</f>
        <v>2055</v>
      </c>
      <c r="I61" s="371"/>
      <c r="J61" s="371"/>
      <c r="K61" s="371"/>
      <c r="L61" s="371"/>
      <c r="M61" s="372"/>
      <c r="N61" s="298"/>
      <c r="O61" s="296"/>
      <c r="P61" s="297"/>
      <c r="Q61" s="295"/>
      <c r="R61" s="296"/>
      <c r="S61" s="297"/>
    </row>
    <row r="62" spans="1:19" s="25" customFormat="1" ht="16.5" customHeight="1" thickBot="1">
      <c r="A62" s="2941" t="s">
        <v>60</v>
      </c>
      <c r="B62" s="2942"/>
      <c r="C62" s="73"/>
      <c r="D62" s="74"/>
      <c r="E62" s="74"/>
      <c r="F62" s="75"/>
      <c r="G62" s="383">
        <f>G32+G34+G36+G39+G42+G45+G49+G50+G56+G59+G53</f>
        <v>38</v>
      </c>
      <c r="H62" s="397">
        <f>H32+H34+H36+H39+H42+H45+H49+H50+H56+H59+H53</f>
        <v>1140</v>
      </c>
      <c r="I62" s="294"/>
      <c r="J62" s="294"/>
      <c r="K62" s="294"/>
      <c r="L62" s="294"/>
      <c r="M62" s="294"/>
      <c r="N62" s="295"/>
      <c r="O62" s="296"/>
      <c r="P62" s="297"/>
      <c r="Q62" s="295"/>
      <c r="R62" s="296"/>
      <c r="S62" s="297"/>
    </row>
    <row r="63" spans="1:19" s="25" customFormat="1" ht="17.25" customHeight="1" thickBot="1">
      <c r="A63" s="2991" t="s">
        <v>67</v>
      </c>
      <c r="B63" s="3005"/>
      <c r="C63" s="144"/>
      <c r="D63" s="145"/>
      <c r="E63" s="145"/>
      <c r="F63" s="75"/>
      <c r="G63" s="80">
        <f>G33+G$37+G$40+G$43+G$46+G$47+G$51+G$57+G$60+G54</f>
        <v>30.5</v>
      </c>
      <c r="H63" s="371">
        <f aca="true" t="shared" si="3" ref="H63:M63">H33+H$37+H$40+H$43+H$46+H$47+H$51+H$57+H$60+H54</f>
        <v>915</v>
      </c>
      <c r="I63" s="371">
        <f t="shared" si="3"/>
        <v>464</v>
      </c>
      <c r="J63" s="371">
        <f t="shared" si="3"/>
        <v>239</v>
      </c>
      <c r="K63" s="371">
        <f t="shared" si="3"/>
        <v>78</v>
      </c>
      <c r="L63" s="371">
        <f t="shared" si="3"/>
        <v>147</v>
      </c>
      <c r="M63" s="371">
        <f t="shared" si="3"/>
        <v>451</v>
      </c>
      <c r="N63" s="80">
        <f>SUM(N$31:N$60)</f>
        <v>22</v>
      </c>
      <c r="O63" s="80">
        <f>SUM(O$34:O$60)</f>
        <v>7</v>
      </c>
      <c r="P63" s="80">
        <f>SUM(P$34:P$60)</f>
        <v>6</v>
      </c>
      <c r="Q63" s="80">
        <f>SUM(Q$34:Q$60)</f>
        <v>0</v>
      </c>
      <c r="R63" s="80">
        <f>SUM(R$34:R$60)</f>
        <v>2</v>
      </c>
      <c r="S63" s="396">
        <f>SUM(S$34:S$60)</f>
        <v>0</v>
      </c>
    </row>
    <row r="64" spans="1:19" s="43" customFormat="1" ht="15" customHeight="1" thickBot="1">
      <c r="A64" s="239"/>
      <c r="B64" s="291"/>
      <c r="C64" s="70"/>
      <c r="D64" s="161"/>
      <c r="E64" s="70"/>
      <c r="F64" s="71"/>
      <c r="G64" s="72"/>
      <c r="H64" s="135"/>
      <c r="I64" s="135"/>
      <c r="J64" s="135"/>
      <c r="K64" s="135"/>
      <c r="L64" s="135"/>
      <c r="M64" s="287"/>
      <c r="N64" s="271"/>
      <c r="O64" s="288"/>
      <c r="P64" s="289"/>
      <c r="Q64" s="290"/>
      <c r="R64" s="288"/>
      <c r="S64" s="289"/>
    </row>
    <row r="65" spans="1:20" s="43" customFormat="1" ht="21.75" customHeight="1" thickBot="1">
      <c r="A65" s="2991" t="s">
        <v>68</v>
      </c>
      <c r="B65" s="3005"/>
      <c r="C65" s="378"/>
      <c r="D65" s="284"/>
      <c r="E65" s="285"/>
      <c r="F65" s="285"/>
      <c r="G65" s="242">
        <f>G$23+G$61</f>
        <v>93</v>
      </c>
      <c r="H65" s="1034">
        <f>H$23+H$61</f>
        <v>2790</v>
      </c>
      <c r="I65" s="373"/>
      <c r="J65" s="373"/>
      <c r="K65" s="373"/>
      <c r="L65" s="373"/>
      <c r="M65" s="374"/>
      <c r="N65" s="242"/>
      <c r="O65" s="242"/>
      <c r="P65" s="242"/>
      <c r="Q65" s="242"/>
      <c r="R65" s="242"/>
      <c r="S65" s="242"/>
      <c r="T65" s="173"/>
    </row>
    <row r="66" spans="1:20" s="43" customFormat="1" ht="21.75" customHeight="1" thickBot="1">
      <c r="A66" s="2991" t="s">
        <v>69</v>
      </c>
      <c r="B66" s="3005"/>
      <c r="C66" s="378"/>
      <c r="D66" s="161"/>
      <c r="E66" s="70"/>
      <c r="F66" s="70"/>
      <c r="G66" s="370">
        <f>G$24+G$62</f>
        <v>55.5</v>
      </c>
      <c r="H66" s="375">
        <f>H$24+H$62</f>
        <v>1665</v>
      </c>
      <c r="I66" s="376"/>
      <c r="J66" s="377"/>
      <c r="K66" s="377"/>
      <c r="L66" s="377"/>
      <c r="M66" s="377"/>
      <c r="N66" s="272"/>
      <c r="O66" s="52"/>
      <c r="P66" s="273"/>
      <c r="Q66" s="274"/>
      <c r="R66" s="52"/>
      <c r="S66" s="273"/>
      <c r="T66" s="174"/>
    </row>
    <row r="67" spans="1:20" s="43" customFormat="1" ht="21.75" customHeight="1" thickBot="1">
      <c r="A67" s="2991" t="s">
        <v>70</v>
      </c>
      <c r="B67" s="3005"/>
      <c r="C67" s="378"/>
      <c r="D67" s="161"/>
      <c r="E67" s="70"/>
      <c r="F67" s="70"/>
      <c r="G67" s="72">
        <f aca="true" t="shared" si="4" ref="G67:S67">G$25+G$63</f>
        <v>37.5</v>
      </c>
      <c r="H67" s="121">
        <f t="shared" si="4"/>
        <v>1125</v>
      </c>
      <c r="I67" s="121">
        <f t="shared" si="4"/>
        <v>505</v>
      </c>
      <c r="J67" s="121">
        <f t="shared" si="4"/>
        <v>264</v>
      </c>
      <c r="K67" s="121">
        <f t="shared" si="4"/>
        <v>78</v>
      </c>
      <c r="L67" s="121">
        <f t="shared" si="4"/>
        <v>163</v>
      </c>
      <c r="M67" s="121">
        <f t="shared" si="4"/>
        <v>530</v>
      </c>
      <c r="N67" s="72">
        <f t="shared" si="4"/>
        <v>25</v>
      </c>
      <c r="O67" s="72">
        <f t="shared" si="4"/>
        <v>10</v>
      </c>
      <c r="P67" s="72">
        <f t="shared" si="4"/>
        <v>8</v>
      </c>
      <c r="Q67" s="72">
        <f t="shared" si="4"/>
        <v>0</v>
      </c>
      <c r="R67" s="72">
        <f t="shared" si="4"/>
        <v>2</v>
      </c>
      <c r="S67" s="72">
        <f t="shared" si="4"/>
        <v>2</v>
      </c>
      <c r="T67" s="173"/>
    </row>
    <row r="68" spans="1:19" s="14" customFormat="1" ht="18.75" customHeight="1">
      <c r="A68" s="3067" t="s">
        <v>175</v>
      </c>
      <c r="B68" s="3068"/>
      <c r="C68" s="3068"/>
      <c r="D68" s="3068"/>
      <c r="E68" s="3068"/>
      <c r="F68" s="3068"/>
      <c r="G68" s="3068"/>
      <c r="H68" s="3068"/>
      <c r="I68" s="3068"/>
      <c r="J68" s="3068"/>
      <c r="K68" s="3068"/>
      <c r="L68" s="3068"/>
      <c r="M68" s="3068"/>
      <c r="N68" s="3068"/>
      <c r="O68" s="3068"/>
      <c r="P68" s="3068"/>
      <c r="Q68" s="3068"/>
      <c r="R68" s="3068"/>
      <c r="S68" s="3069"/>
    </row>
    <row r="69" spans="1:19" s="45" customFormat="1" ht="15.75" customHeight="1">
      <c r="A69" s="2997" t="s">
        <v>200</v>
      </c>
      <c r="B69" s="3070"/>
      <c r="C69" s="3070"/>
      <c r="D69" s="3070"/>
      <c r="E69" s="3070"/>
      <c r="F69" s="3070"/>
      <c r="G69" s="3070"/>
      <c r="H69" s="3070"/>
      <c r="I69" s="3070"/>
      <c r="J69" s="3070"/>
      <c r="K69" s="3070"/>
      <c r="L69" s="3070"/>
      <c r="M69" s="3070"/>
      <c r="N69" s="3070"/>
      <c r="O69" s="3070"/>
      <c r="P69" s="3070"/>
      <c r="Q69" s="3070"/>
      <c r="R69" s="3070"/>
      <c r="S69" s="3071"/>
    </row>
    <row r="70" spans="1:19" s="45" customFormat="1" ht="18" customHeight="1" thickBot="1">
      <c r="A70" s="3072" t="s">
        <v>345</v>
      </c>
      <c r="B70" s="3073"/>
      <c r="C70" s="3073"/>
      <c r="D70" s="3073"/>
      <c r="E70" s="3073"/>
      <c r="F70" s="3073"/>
      <c r="G70" s="3073"/>
      <c r="H70" s="3073"/>
      <c r="I70" s="3073"/>
      <c r="J70" s="3073"/>
      <c r="K70" s="3073"/>
      <c r="L70" s="3073"/>
      <c r="M70" s="3073"/>
      <c r="N70" s="3073"/>
      <c r="O70" s="3073"/>
      <c r="P70" s="3073"/>
      <c r="Q70" s="3073"/>
      <c r="R70" s="3073"/>
      <c r="S70" s="3074"/>
    </row>
    <row r="71" spans="1:19" s="45" customFormat="1" ht="31.5">
      <c r="A71" s="389" t="s">
        <v>164</v>
      </c>
      <c r="B71" s="797" t="s">
        <v>133</v>
      </c>
      <c r="C71" s="798"/>
      <c r="D71" s="799"/>
      <c r="E71" s="799"/>
      <c r="F71" s="800"/>
      <c r="G71" s="801">
        <v>4.5</v>
      </c>
      <c r="H71" s="266">
        <f aca="true" t="shared" si="5" ref="H71:H99">G71*30</f>
        <v>135</v>
      </c>
      <c r="I71" s="267"/>
      <c r="J71" s="267"/>
      <c r="K71" s="268"/>
      <c r="L71" s="268"/>
      <c r="M71" s="270"/>
      <c r="N71" s="329"/>
      <c r="O71" s="330"/>
      <c r="P71" s="253"/>
      <c r="Q71" s="329"/>
      <c r="R71" s="330"/>
      <c r="S71" s="253"/>
    </row>
    <row r="72" spans="1:19" s="45" customFormat="1" ht="15.75">
      <c r="A72" s="233"/>
      <c r="B72" s="275" t="s">
        <v>36</v>
      </c>
      <c r="C72" s="399"/>
      <c r="D72" s="400"/>
      <c r="E72" s="400"/>
      <c r="F72" s="401"/>
      <c r="G72" s="368">
        <v>1.5</v>
      </c>
      <c r="H72" s="380">
        <f t="shared" si="5"/>
        <v>45</v>
      </c>
      <c r="I72" s="27"/>
      <c r="J72" s="27"/>
      <c r="K72" s="28"/>
      <c r="L72" s="28"/>
      <c r="M72" s="59"/>
      <c r="N72" s="333"/>
      <c r="O72" s="26"/>
      <c r="P72" s="334"/>
      <c r="Q72" s="333"/>
      <c r="R72" s="26"/>
      <c r="S72" s="334"/>
    </row>
    <row r="73" spans="1:19" s="45" customFormat="1" ht="15.75">
      <c r="A73" s="166" t="s">
        <v>165</v>
      </c>
      <c r="B73" s="276" t="s">
        <v>37</v>
      </c>
      <c r="C73" s="402"/>
      <c r="D73" s="46">
        <v>4</v>
      </c>
      <c r="E73" s="46"/>
      <c r="F73" s="403"/>
      <c r="G73" s="367">
        <v>3</v>
      </c>
      <c r="H73" s="269">
        <f t="shared" si="5"/>
        <v>90</v>
      </c>
      <c r="I73" s="86">
        <f>J73+L73+K73</f>
        <v>45</v>
      </c>
      <c r="J73" s="86">
        <v>30</v>
      </c>
      <c r="K73" s="86">
        <v>15</v>
      </c>
      <c r="L73" s="86"/>
      <c r="M73" s="89">
        <f>H73-I73</f>
        <v>45</v>
      </c>
      <c r="N73" s="344"/>
      <c r="O73" s="30"/>
      <c r="P73" s="328"/>
      <c r="Q73" s="336">
        <v>3</v>
      </c>
      <c r="R73" s="30"/>
      <c r="S73" s="328"/>
    </row>
    <row r="74" spans="1:19" s="45" customFormat="1" ht="31.5">
      <c r="A74" s="233" t="s">
        <v>143</v>
      </c>
      <c r="B74" s="277" t="s">
        <v>47</v>
      </c>
      <c r="C74" s="399"/>
      <c r="D74" s="400"/>
      <c r="E74" s="400"/>
      <c r="F74" s="401"/>
      <c r="G74" s="367">
        <v>3.5</v>
      </c>
      <c r="H74" s="269">
        <f t="shared" si="5"/>
        <v>105</v>
      </c>
      <c r="I74" s="27"/>
      <c r="J74" s="27"/>
      <c r="K74" s="28"/>
      <c r="L74" s="28"/>
      <c r="M74" s="59"/>
      <c r="N74" s="333"/>
      <c r="O74" s="26"/>
      <c r="P74" s="334"/>
      <c r="Q74" s="333"/>
      <c r="R74" s="26"/>
      <c r="S74" s="334"/>
    </row>
    <row r="75" spans="1:19" s="45" customFormat="1" ht="15.75">
      <c r="A75" s="233"/>
      <c r="B75" s="278" t="s">
        <v>36</v>
      </c>
      <c r="C75" s="399"/>
      <c r="D75" s="400"/>
      <c r="E75" s="400"/>
      <c r="F75" s="401"/>
      <c r="G75" s="368">
        <v>0.5</v>
      </c>
      <c r="H75" s="380">
        <f t="shared" si="5"/>
        <v>15</v>
      </c>
      <c r="I75" s="27"/>
      <c r="J75" s="27"/>
      <c r="K75" s="28"/>
      <c r="L75" s="28"/>
      <c r="M75" s="59"/>
      <c r="N75" s="333"/>
      <c r="O75" s="26"/>
      <c r="P75" s="334"/>
      <c r="Q75" s="333"/>
      <c r="R75" s="26"/>
      <c r="S75" s="334"/>
    </row>
    <row r="76" spans="1:19" s="45" customFormat="1" ht="15.75">
      <c r="A76" s="166" t="s">
        <v>144</v>
      </c>
      <c r="B76" s="276" t="s">
        <v>37</v>
      </c>
      <c r="C76" s="402"/>
      <c r="D76" s="46">
        <v>3</v>
      </c>
      <c r="E76" s="46"/>
      <c r="F76" s="403"/>
      <c r="G76" s="367">
        <v>3</v>
      </c>
      <c r="H76" s="269">
        <f t="shared" si="5"/>
        <v>90</v>
      </c>
      <c r="I76" s="86">
        <f>J76+L76+K76</f>
        <v>45</v>
      </c>
      <c r="J76" s="86">
        <v>27</v>
      </c>
      <c r="K76" s="86">
        <v>9</v>
      </c>
      <c r="L76" s="86">
        <v>9</v>
      </c>
      <c r="M76" s="89">
        <f>H76-I76</f>
        <v>45</v>
      </c>
      <c r="N76" s="344"/>
      <c r="O76" s="30"/>
      <c r="P76" s="328">
        <v>5</v>
      </c>
      <c r="Q76" s="336"/>
      <c r="R76" s="30"/>
      <c r="S76" s="328"/>
    </row>
    <row r="77" spans="1:19" s="45" customFormat="1" ht="15.75">
      <c r="A77" s="233" t="s">
        <v>145</v>
      </c>
      <c r="B77" s="279" t="s">
        <v>45</v>
      </c>
      <c r="C77" s="399"/>
      <c r="D77" s="400"/>
      <c r="E77" s="400"/>
      <c r="F77" s="401"/>
      <c r="G77" s="367">
        <f>G78+G80+G79</f>
        <v>9</v>
      </c>
      <c r="H77" s="269">
        <f t="shared" si="5"/>
        <v>270</v>
      </c>
      <c r="I77" s="27"/>
      <c r="J77" s="27"/>
      <c r="K77" s="28"/>
      <c r="L77" s="28"/>
      <c r="M77" s="59"/>
      <c r="N77" s="333"/>
      <c r="O77" s="26"/>
      <c r="P77" s="334"/>
      <c r="Q77" s="333"/>
      <c r="R77" s="26"/>
      <c r="S77" s="334"/>
    </row>
    <row r="78" spans="1:19" s="45" customFormat="1" ht="15.75">
      <c r="A78" s="233"/>
      <c r="B78" s="275" t="s">
        <v>36</v>
      </c>
      <c r="C78" s="399"/>
      <c r="D78" s="400"/>
      <c r="E78" s="105"/>
      <c r="F78" s="106"/>
      <c r="G78" s="107">
        <v>2.5</v>
      </c>
      <c r="H78" s="380">
        <f t="shared" si="5"/>
        <v>75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</row>
    <row r="79" spans="1:19" s="45" customFormat="1" ht="15.75">
      <c r="A79" s="166" t="s">
        <v>146</v>
      </c>
      <c r="B79" s="276" t="s">
        <v>37</v>
      </c>
      <c r="C79" s="402">
        <v>3</v>
      </c>
      <c r="D79" s="46"/>
      <c r="E79" s="404"/>
      <c r="F79" s="405"/>
      <c r="G79" s="369">
        <v>4</v>
      </c>
      <c r="H79" s="269">
        <f t="shared" si="5"/>
        <v>120</v>
      </c>
      <c r="I79" s="86">
        <v>63</v>
      </c>
      <c r="J79" s="86">
        <v>45</v>
      </c>
      <c r="K79" s="86">
        <v>9</v>
      </c>
      <c r="L79" s="86">
        <v>9</v>
      </c>
      <c r="M79" s="89">
        <f>H79-I79</f>
        <v>57</v>
      </c>
      <c r="N79" s="344"/>
      <c r="O79" s="30"/>
      <c r="P79" s="328">
        <v>7</v>
      </c>
      <c r="Q79" s="336"/>
      <c r="R79" s="30"/>
      <c r="S79" s="328"/>
    </row>
    <row r="80" spans="1:19" s="45" customFormat="1" ht="15.75">
      <c r="A80" s="163"/>
      <c r="B80" s="280" t="s">
        <v>53</v>
      </c>
      <c r="C80" s="402"/>
      <c r="D80" s="46"/>
      <c r="E80" s="404"/>
      <c r="F80" s="405"/>
      <c r="G80" s="141">
        <v>2.5</v>
      </c>
      <c r="H80" s="269">
        <f t="shared" si="5"/>
        <v>75</v>
      </c>
      <c r="I80" s="86"/>
      <c r="J80" s="86"/>
      <c r="K80" s="86"/>
      <c r="L80" s="86"/>
      <c r="M80" s="89"/>
      <c r="N80" s="344"/>
      <c r="O80" s="30"/>
      <c r="P80" s="328"/>
      <c r="Q80" s="336"/>
      <c r="R80" s="30"/>
      <c r="S80" s="328"/>
    </row>
    <row r="81" spans="1:19" s="45" customFormat="1" ht="15.75">
      <c r="A81" s="163"/>
      <c r="B81" s="275" t="s">
        <v>36</v>
      </c>
      <c r="C81" s="402"/>
      <c r="D81" s="46"/>
      <c r="E81" s="404"/>
      <c r="F81" s="405"/>
      <c r="G81" s="107">
        <v>1</v>
      </c>
      <c r="H81" s="380">
        <f t="shared" si="5"/>
        <v>30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>
      <c r="A82" s="166" t="s">
        <v>166</v>
      </c>
      <c r="B82" s="276" t="s">
        <v>37</v>
      </c>
      <c r="C82" s="402"/>
      <c r="D82" s="46"/>
      <c r="E82" s="404">
        <v>4</v>
      </c>
      <c r="F82" s="406"/>
      <c r="G82" s="369">
        <v>1.5</v>
      </c>
      <c r="H82" s="269">
        <f t="shared" si="5"/>
        <v>45</v>
      </c>
      <c r="I82" s="86">
        <f>J82+L82+K82</f>
        <v>15</v>
      </c>
      <c r="J82" s="86"/>
      <c r="K82" s="86"/>
      <c r="L82" s="86">
        <v>15</v>
      </c>
      <c r="M82" s="89">
        <f>H82-I82</f>
        <v>30</v>
      </c>
      <c r="N82" s="344"/>
      <c r="O82" s="30"/>
      <c r="P82" s="328"/>
      <c r="Q82" s="336">
        <v>1</v>
      </c>
      <c r="R82" s="30"/>
      <c r="S82" s="328"/>
    </row>
    <row r="83" spans="1:19" s="45" customFormat="1" ht="31.5">
      <c r="A83" s="233" t="s">
        <v>167</v>
      </c>
      <c r="B83" s="277" t="s">
        <v>46</v>
      </c>
      <c r="C83" s="399"/>
      <c r="D83" s="407"/>
      <c r="E83" s="407"/>
      <c r="F83" s="401"/>
      <c r="G83" s="367">
        <v>8</v>
      </c>
      <c r="H83" s="269">
        <f t="shared" si="5"/>
        <v>240</v>
      </c>
      <c r="I83" s="27"/>
      <c r="J83" s="27"/>
      <c r="K83" s="28"/>
      <c r="L83" s="28"/>
      <c r="M83" s="59"/>
      <c r="N83" s="333"/>
      <c r="O83" s="26"/>
      <c r="P83" s="334"/>
      <c r="Q83" s="333"/>
      <c r="R83" s="26"/>
      <c r="S83" s="334"/>
    </row>
    <row r="84" spans="1:19" s="45" customFormat="1" ht="15.75">
      <c r="A84" s="233"/>
      <c r="B84" s="278" t="s">
        <v>36</v>
      </c>
      <c r="C84" s="399"/>
      <c r="D84" s="407"/>
      <c r="E84" s="407"/>
      <c r="F84" s="401"/>
      <c r="G84" s="368">
        <v>3.5</v>
      </c>
      <c r="H84" s="380">
        <f t="shared" si="5"/>
        <v>105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>
      <c r="A85" s="166" t="s">
        <v>168</v>
      </c>
      <c r="B85" s="276" t="s">
        <v>37</v>
      </c>
      <c r="C85" s="402">
        <v>4</v>
      </c>
      <c r="D85" s="46"/>
      <c r="E85" s="46"/>
      <c r="F85" s="403"/>
      <c r="G85" s="1264">
        <v>4.5</v>
      </c>
      <c r="H85" s="1271">
        <f t="shared" si="5"/>
        <v>135</v>
      </c>
      <c r="I85" s="893">
        <f>J85+L85+K85</f>
        <v>60</v>
      </c>
      <c r="J85" s="893">
        <v>30</v>
      </c>
      <c r="K85" s="86">
        <v>15</v>
      </c>
      <c r="L85" s="86">
        <v>15</v>
      </c>
      <c r="M85" s="89">
        <f>H85-I85</f>
        <v>75</v>
      </c>
      <c r="N85" s="344"/>
      <c r="O85" s="30"/>
      <c r="P85" s="328"/>
      <c r="Q85" s="336">
        <v>4</v>
      </c>
      <c r="R85" s="30"/>
      <c r="S85" s="328"/>
    </row>
    <row r="86" spans="1:19" s="45" customFormat="1" ht="15.75">
      <c r="A86" s="163" t="s">
        <v>150</v>
      </c>
      <c r="B86" s="280" t="s">
        <v>82</v>
      </c>
      <c r="C86" s="408"/>
      <c r="D86" s="404">
        <v>2</v>
      </c>
      <c r="E86" s="404"/>
      <c r="F86" s="405"/>
      <c r="G86" s="1262">
        <v>3</v>
      </c>
      <c r="H86" s="1271">
        <f t="shared" si="5"/>
        <v>90</v>
      </c>
      <c r="I86" s="1272">
        <f>J86+L86+K86</f>
        <v>45</v>
      </c>
      <c r="J86" s="1272">
        <v>27</v>
      </c>
      <c r="K86" s="137">
        <v>9</v>
      </c>
      <c r="L86" s="137">
        <v>9</v>
      </c>
      <c r="M86" s="138">
        <f>H86-I86</f>
        <v>45</v>
      </c>
      <c r="N86" s="352"/>
      <c r="O86" s="350">
        <v>5</v>
      </c>
      <c r="P86" s="327"/>
      <c r="Q86" s="351"/>
      <c r="R86" s="350"/>
      <c r="S86" s="327"/>
    </row>
    <row r="87" spans="1:19" s="45" customFormat="1" ht="15.75">
      <c r="A87" s="233" t="s">
        <v>153</v>
      </c>
      <c r="B87" s="279" t="s">
        <v>41</v>
      </c>
      <c r="C87" s="411"/>
      <c r="D87" s="400"/>
      <c r="E87" s="400"/>
      <c r="F87" s="401"/>
      <c r="G87" s="1264">
        <f>G88+G89+G90</f>
        <v>9.5</v>
      </c>
      <c r="H87" s="1271">
        <f t="shared" si="5"/>
        <v>285</v>
      </c>
      <c r="I87" s="1273"/>
      <c r="J87" s="1273"/>
      <c r="K87" s="2"/>
      <c r="L87" s="2"/>
      <c r="M87" s="101"/>
      <c r="N87" s="333"/>
      <c r="O87" s="26"/>
      <c r="P87" s="334"/>
      <c r="Q87" s="333"/>
      <c r="R87" s="26"/>
      <c r="S87" s="334"/>
    </row>
    <row r="88" spans="1:19" s="45" customFormat="1" ht="15.75">
      <c r="A88" s="233"/>
      <c r="B88" s="275" t="s">
        <v>36</v>
      </c>
      <c r="C88" s="411"/>
      <c r="D88" s="400"/>
      <c r="E88" s="400"/>
      <c r="F88" s="401"/>
      <c r="G88" s="1265">
        <v>3.5</v>
      </c>
      <c r="H88" s="1274">
        <f t="shared" si="5"/>
        <v>105</v>
      </c>
      <c r="I88" s="1273"/>
      <c r="J88" s="1273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>
      <c r="A89" s="166" t="s">
        <v>154</v>
      </c>
      <c r="B89" s="282" t="s">
        <v>37</v>
      </c>
      <c r="C89" s="414"/>
      <c r="D89" s="415">
        <v>1</v>
      </c>
      <c r="E89" s="416"/>
      <c r="F89" s="106"/>
      <c r="G89" s="1261">
        <v>3.5</v>
      </c>
      <c r="H89" s="1271">
        <f t="shared" si="5"/>
        <v>105</v>
      </c>
      <c r="I89" s="1275">
        <v>60</v>
      </c>
      <c r="J89" s="1275">
        <v>30</v>
      </c>
      <c r="K89" s="139"/>
      <c r="L89" s="139">
        <v>30</v>
      </c>
      <c r="M89" s="140">
        <f>H89-I89</f>
        <v>45</v>
      </c>
      <c r="N89" s="353">
        <v>4</v>
      </c>
      <c r="O89" s="200"/>
      <c r="P89" s="328"/>
      <c r="Q89" s="336"/>
      <c r="R89" s="30"/>
      <c r="S89" s="328"/>
    </row>
    <row r="90" spans="1:19" s="45" customFormat="1" ht="15.75">
      <c r="A90" s="166" t="s">
        <v>174</v>
      </c>
      <c r="B90" s="283" t="s">
        <v>37</v>
      </c>
      <c r="C90" s="408">
        <v>2</v>
      </c>
      <c r="D90" s="404"/>
      <c r="E90" s="404"/>
      <c r="F90" s="405"/>
      <c r="G90" s="1261">
        <v>2.5</v>
      </c>
      <c r="H90" s="1271">
        <f t="shared" si="5"/>
        <v>75</v>
      </c>
      <c r="I90" s="1276">
        <v>36</v>
      </c>
      <c r="J90" s="1276">
        <v>18</v>
      </c>
      <c r="K90" s="110"/>
      <c r="L90" s="110">
        <v>18</v>
      </c>
      <c r="M90" s="136">
        <f>H90-I90</f>
        <v>39</v>
      </c>
      <c r="N90" s="354"/>
      <c r="O90" s="200">
        <v>4</v>
      </c>
      <c r="P90" s="328"/>
      <c r="Q90" s="336"/>
      <c r="R90" s="30"/>
      <c r="S90" s="328"/>
    </row>
    <row r="91" spans="1:19" s="45" customFormat="1" ht="15.75">
      <c r="A91" s="233" t="s">
        <v>155</v>
      </c>
      <c r="B91" s="279" t="s">
        <v>43</v>
      </c>
      <c r="C91" s="399"/>
      <c r="D91" s="400"/>
      <c r="E91" s="400"/>
      <c r="F91" s="401"/>
      <c r="G91" s="1264">
        <f>G92+G93+G94</f>
        <v>6</v>
      </c>
      <c r="H91" s="1271">
        <f t="shared" si="5"/>
        <v>180</v>
      </c>
      <c r="I91" s="1273"/>
      <c r="J91" s="1273"/>
      <c r="K91" s="2"/>
      <c r="L91" s="2"/>
      <c r="M91" s="101"/>
      <c r="N91" s="333"/>
      <c r="O91" s="26"/>
      <c r="P91" s="334"/>
      <c r="Q91" s="333"/>
      <c r="R91" s="26"/>
      <c r="S91" s="334"/>
    </row>
    <row r="92" spans="1:19" s="45" customFormat="1" ht="15.75">
      <c r="A92" s="233"/>
      <c r="B92" s="275" t="s">
        <v>36</v>
      </c>
      <c r="C92" s="399"/>
      <c r="D92" s="400"/>
      <c r="E92" s="400"/>
      <c r="F92" s="401"/>
      <c r="G92" s="1264">
        <v>0.5</v>
      </c>
      <c r="H92" s="1271">
        <v>45</v>
      </c>
      <c r="I92" s="1273"/>
      <c r="J92" s="1273"/>
      <c r="K92" s="2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>
      <c r="A93" s="392" t="s">
        <v>156</v>
      </c>
      <c r="B93" s="276" t="s">
        <v>37</v>
      </c>
      <c r="C93" s="402">
        <v>2</v>
      </c>
      <c r="D93" s="46"/>
      <c r="E93" s="46"/>
      <c r="F93" s="403"/>
      <c r="G93" s="367">
        <v>4.5</v>
      </c>
      <c r="H93" s="269">
        <f t="shared" si="5"/>
        <v>135</v>
      </c>
      <c r="I93" s="86">
        <f>J93+L93+K93</f>
        <v>72</v>
      </c>
      <c r="J93" s="86">
        <v>45</v>
      </c>
      <c r="K93" s="86">
        <v>9</v>
      </c>
      <c r="L93" s="86">
        <v>18</v>
      </c>
      <c r="M93" s="89">
        <f>H93-I93</f>
        <v>63</v>
      </c>
      <c r="N93" s="344"/>
      <c r="O93" s="350">
        <v>8</v>
      </c>
      <c r="P93" s="328"/>
      <c r="Q93" s="336"/>
      <c r="R93" s="30"/>
      <c r="S93" s="328"/>
    </row>
    <row r="94" spans="1:19" s="45" customFormat="1" ht="15.75">
      <c r="A94" s="392"/>
      <c r="B94" s="279" t="s">
        <v>452</v>
      </c>
      <c r="C94" s="402"/>
      <c r="D94" s="46"/>
      <c r="E94" s="46"/>
      <c r="F94" s="403">
        <v>3</v>
      </c>
      <c r="G94" s="367">
        <v>1</v>
      </c>
      <c r="H94" s="269">
        <v>30</v>
      </c>
      <c r="I94" s="86">
        <v>18</v>
      </c>
      <c r="J94" s="86"/>
      <c r="K94" s="86"/>
      <c r="L94" s="86">
        <v>18</v>
      </c>
      <c r="M94" s="89">
        <v>12</v>
      </c>
      <c r="N94" s="344"/>
      <c r="O94" s="350"/>
      <c r="P94" s="328">
        <v>2</v>
      </c>
      <c r="Q94" s="336"/>
      <c r="R94" s="30"/>
      <c r="S94" s="328"/>
    </row>
    <row r="95" spans="1:19" s="45" customFormat="1" ht="15.75">
      <c r="A95" s="163" t="s">
        <v>157</v>
      </c>
      <c r="B95" s="280" t="s">
        <v>51</v>
      </c>
      <c r="C95" s="402"/>
      <c r="D95" s="46"/>
      <c r="E95" s="46"/>
      <c r="F95" s="403"/>
      <c r="G95" s="367">
        <v>3</v>
      </c>
      <c r="H95" s="269">
        <f t="shared" si="5"/>
        <v>90</v>
      </c>
      <c r="I95" s="86"/>
      <c r="J95" s="86"/>
      <c r="K95" s="86"/>
      <c r="L95" s="86"/>
      <c r="M95" s="89"/>
      <c r="N95" s="344"/>
      <c r="O95" s="30"/>
      <c r="P95" s="328"/>
      <c r="Q95" s="336"/>
      <c r="R95" s="30"/>
      <c r="S95" s="328"/>
    </row>
    <row r="96" spans="1:19" s="45" customFormat="1" ht="15.75">
      <c r="A96" s="166"/>
      <c r="B96" s="275" t="s">
        <v>36</v>
      </c>
      <c r="C96" s="402"/>
      <c r="D96" s="46"/>
      <c r="E96" s="46"/>
      <c r="F96" s="403"/>
      <c r="G96" s="107">
        <v>0.5</v>
      </c>
      <c r="H96" s="380">
        <f t="shared" si="5"/>
        <v>15</v>
      </c>
      <c r="I96" s="86"/>
      <c r="J96" s="86"/>
      <c r="K96" s="86"/>
      <c r="L96" s="86"/>
      <c r="M96" s="89"/>
      <c r="N96" s="344"/>
      <c r="O96" s="30"/>
      <c r="P96" s="328"/>
      <c r="Q96" s="336"/>
      <c r="R96" s="30"/>
      <c r="S96" s="328"/>
    </row>
    <row r="97" spans="1:19" s="45" customFormat="1" ht="15.75">
      <c r="A97" s="166" t="s">
        <v>243</v>
      </c>
      <c r="B97" s="276" t="s">
        <v>172</v>
      </c>
      <c r="C97" s="402"/>
      <c r="D97" s="46">
        <v>4</v>
      </c>
      <c r="E97" s="46"/>
      <c r="F97" s="403"/>
      <c r="G97" s="141">
        <v>2.5</v>
      </c>
      <c r="H97" s="269">
        <f t="shared" si="5"/>
        <v>75</v>
      </c>
      <c r="I97" s="86">
        <v>30</v>
      </c>
      <c r="J97" s="86">
        <v>15</v>
      </c>
      <c r="K97" s="86">
        <v>8</v>
      </c>
      <c r="L97" s="86">
        <v>7</v>
      </c>
      <c r="M97" s="89">
        <f>H97-I97</f>
        <v>45</v>
      </c>
      <c r="N97" s="344"/>
      <c r="O97" s="30"/>
      <c r="P97" s="328"/>
      <c r="Q97" s="336">
        <v>2</v>
      </c>
      <c r="R97" s="30"/>
      <c r="S97" s="328"/>
    </row>
    <row r="98" spans="1:19" s="45" customFormat="1" ht="31.5">
      <c r="A98" s="390" t="s">
        <v>158</v>
      </c>
      <c r="B98" s="463" t="s">
        <v>159</v>
      </c>
      <c r="C98" s="464"/>
      <c r="D98" s="465"/>
      <c r="E98" s="465"/>
      <c r="F98" s="466"/>
      <c r="G98" s="783">
        <v>3</v>
      </c>
      <c r="H98" s="784">
        <f t="shared" si="5"/>
        <v>90</v>
      </c>
      <c r="I98" s="39"/>
      <c r="J98" s="39"/>
      <c r="K98" s="38"/>
      <c r="L98" s="38"/>
      <c r="M98" s="100"/>
      <c r="N98" s="343"/>
      <c r="O98" s="341"/>
      <c r="P98" s="342"/>
      <c r="Q98" s="343"/>
      <c r="R98" s="341"/>
      <c r="S98" s="342"/>
    </row>
    <row r="99" spans="1:19" s="45" customFormat="1" ht="32.25" thickBot="1">
      <c r="A99" s="779"/>
      <c r="B99" s="238" t="s">
        <v>349</v>
      </c>
      <c r="C99" s="407"/>
      <c r="D99" s="400"/>
      <c r="E99" s="400"/>
      <c r="F99" s="148"/>
      <c r="G99" s="1120">
        <v>3</v>
      </c>
      <c r="H99" s="784">
        <f t="shared" si="5"/>
        <v>90</v>
      </c>
      <c r="I99" s="27"/>
      <c r="J99" s="27"/>
      <c r="K99" s="28"/>
      <c r="L99" s="28"/>
      <c r="M99" s="23"/>
      <c r="N99" s="26"/>
      <c r="O99" s="26"/>
      <c r="P99" s="26"/>
      <c r="Q99" s="26"/>
      <c r="R99" s="26"/>
      <c r="S99" s="26"/>
    </row>
    <row r="100" spans="1:19" s="45" customFormat="1" ht="16.5" customHeight="1" thickBot="1">
      <c r="A100" s="2948" t="s">
        <v>245</v>
      </c>
      <c r="B100" s="2949"/>
      <c r="C100" s="467"/>
      <c r="D100" s="468"/>
      <c r="E100" s="468"/>
      <c r="F100" s="468"/>
      <c r="G100" s="1000">
        <f>G101+G102</f>
        <v>49.5</v>
      </c>
      <c r="H100" s="469">
        <f>H101+H102</f>
        <v>1485</v>
      </c>
      <c r="I100" s="468"/>
      <c r="J100" s="468"/>
      <c r="K100" s="468"/>
      <c r="L100" s="468"/>
      <c r="M100" s="468"/>
      <c r="N100" s="468"/>
      <c r="O100" s="468"/>
      <c r="P100" s="468"/>
      <c r="Q100" s="468"/>
      <c r="R100" s="468"/>
      <c r="S100" s="470"/>
    </row>
    <row r="101" spans="1:19" s="45" customFormat="1" ht="16.5" customHeight="1" thickBot="1">
      <c r="A101" s="2941" t="s">
        <v>60</v>
      </c>
      <c r="B101" s="2942"/>
      <c r="C101" s="467"/>
      <c r="D101" s="468"/>
      <c r="E101" s="468"/>
      <c r="F101" s="468"/>
      <c r="G101" s="765">
        <f>G92+G84+G72+G75+G78+G81+G88+G96+G98</f>
        <v>16.5</v>
      </c>
      <c r="H101" s="765">
        <f>G101*30</f>
        <v>495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customHeight="1" thickBot="1">
      <c r="A102" s="2991" t="s">
        <v>246</v>
      </c>
      <c r="B102" s="3075"/>
      <c r="C102" s="471"/>
      <c r="D102" s="471"/>
      <c r="E102" s="471"/>
      <c r="F102" s="471"/>
      <c r="G102" s="472">
        <f>G85+G73+G76+G79+G82+G86+G89+G90+G93+G97+G94</f>
        <v>33</v>
      </c>
      <c r="H102" s="765">
        <f>G102*30</f>
        <v>990</v>
      </c>
      <c r="I102" s="472">
        <f>I85+I73+I76+I79+I82+I86+I89+I90+I93+I97+I94</f>
        <v>489</v>
      </c>
      <c r="J102" s="472">
        <f>J85+J73+J76+J79+J82+J86+J89+J90+J93+J97</f>
        <v>267</v>
      </c>
      <c r="K102" s="472">
        <f>K85+K73+K76+K79+K82+K86+K89+K90+K93+K97</f>
        <v>74</v>
      </c>
      <c r="L102" s="472">
        <f>L85+L73+L76+L79+L82+L86+L89+L90+L93+L97+L94</f>
        <v>148</v>
      </c>
      <c r="M102" s="472">
        <f>M85+M73+M76+M79+M82+M86+M89+M90+M93+M97+M94</f>
        <v>501</v>
      </c>
      <c r="N102" s="769">
        <f aca="true" t="shared" si="6" ref="N102:S102">SUM(N71:N98)</f>
        <v>4</v>
      </c>
      <c r="O102" s="769">
        <f t="shared" si="6"/>
        <v>17</v>
      </c>
      <c r="P102" s="769">
        <f t="shared" si="6"/>
        <v>14</v>
      </c>
      <c r="Q102" s="769">
        <f t="shared" si="6"/>
        <v>10</v>
      </c>
      <c r="R102" s="769">
        <f t="shared" si="6"/>
        <v>0</v>
      </c>
      <c r="S102" s="769">
        <f t="shared" si="6"/>
        <v>0</v>
      </c>
    </row>
    <row r="103" spans="1:19" s="45" customFormat="1" ht="16.5" thickBot="1">
      <c r="A103" s="443"/>
      <c r="B103" s="444"/>
      <c r="C103" s="445"/>
      <c r="D103" s="445"/>
      <c r="E103" s="446"/>
      <c r="F103" s="446"/>
      <c r="G103" s="447"/>
      <c r="H103" s="448"/>
      <c r="I103" s="448"/>
      <c r="J103" s="448"/>
      <c r="K103" s="448"/>
      <c r="L103" s="448"/>
      <c r="M103" s="448"/>
      <c r="N103" s="448"/>
      <c r="O103" s="448"/>
      <c r="P103" s="448"/>
      <c r="Q103" s="449"/>
      <c r="R103" s="449"/>
      <c r="S103" s="450"/>
    </row>
    <row r="104" spans="1:19" s="45" customFormat="1" ht="16.5" customHeight="1" thickBot="1">
      <c r="A104" s="2992" t="s">
        <v>344</v>
      </c>
      <c r="B104" s="3065"/>
      <c r="C104" s="3065"/>
      <c r="D104" s="3065"/>
      <c r="E104" s="3065"/>
      <c r="F104" s="3065"/>
      <c r="G104" s="3065"/>
      <c r="H104" s="3065"/>
      <c r="I104" s="3065"/>
      <c r="J104" s="3065"/>
      <c r="K104" s="3065"/>
      <c r="L104" s="3065"/>
      <c r="M104" s="3065"/>
      <c r="N104" s="3065"/>
      <c r="O104" s="3065"/>
      <c r="P104" s="3065"/>
      <c r="Q104" s="3065"/>
      <c r="R104" s="3065"/>
      <c r="S104" s="3066"/>
    </row>
    <row r="105" spans="1:19" s="45" customFormat="1" ht="31.5">
      <c r="A105" s="1038" t="s">
        <v>350</v>
      </c>
      <c r="B105" s="1039" t="s">
        <v>248</v>
      </c>
      <c r="C105" s="613"/>
      <c r="D105" s="546"/>
      <c r="E105" s="543"/>
      <c r="F105" s="544"/>
      <c r="G105" s="841">
        <f>SUM(G106:G108)</f>
        <v>8.5</v>
      </c>
      <c r="H105" s="1040">
        <f aca="true" t="shared" si="7" ref="H105:H119">G105*30</f>
        <v>255</v>
      </c>
      <c r="I105" s="546"/>
      <c r="J105" s="543"/>
      <c r="K105" s="543"/>
      <c r="L105" s="543"/>
      <c r="M105" s="547"/>
      <c r="N105" s="545"/>
      <c r="O105" s="546"/>
      <c r="P105" s="547"/>
      <c r="Q105" s="545"/>
      <c r="R105" s="546"/>
      <c r="S105" s="547"/>
    </row>
    <row r="106" spans="1:19" s="45" customFormat="1" ht="15.75">
      <c r="A106" s="872"/>
      <c r="B106" s="474" t="s">
        <v>36</v>
      </c>
      <c r="C106" s="475"/>
      <c r="D106" s="476"/>
      <c r="E106" s="477"/>
      <c r="F106" s="478"/>
      <c r="G106" s="479">
        <v>3</v>
      </c>
      <c r="H106" s="484">
        <f t="shared" si="7"/>
        <v>90</v>
      </c>
      <c r="I106" s="476"/>
      <c r="J106" s="477"/>
      <c r="K106" s="477"/>
      <c r="L106" s="477"/>
      <c r="M106" s="483"/>
      <c r="N106" s="482"/>
      <c r="O106" s="476"/>
      <c r="P106" s="483"/>
      <c r="Q106" s="482"/>
      <c r="R106" s="476"/>
      <c r="S106" s="483"/>
    </row>
    <row r="107" spans="1:19" s="45" customFormat="1" ht="15.75">
      <c r="A107" s="872" t="s">
        <v>351</v>
      </c>
      <c r="B107" s="485" t="s">
        <v>37</v>
      </c>
      <c r="C107" s="486">
        <v>3</v>
      </c>
      <c r="D107" s="476"/>
      <c r="E107" s="477"/>
      <c r="F107" s="478"/>
      <c r="G107" s="487">
        <v>4</v>
      </c>
      <c r="H107" s="488">
        <f t="shared" si="7"/>
        <v>120</v>
      </c>
      <c r="I107" s="477">
        <f>SUM(J107:L107)</f>
        <v>54</v>
      </c>
      <c r="J107" s="477">
        <v>36</v>
      </c>
      <c r="K107" s="477">
        <v>9</v>
      </c>
      <c r="L107" s="477">
        <v>9</v>
      </c>
      <c r="M107" s="481">
        <f>H107-I107</f>
        <v>66</v>
      </c>
      <c r="N107" s="482"/>
      <c r="O107" s="476"/>
      <c r="P107" s="483">
        <v>6</v>
      </c>
      <c r="Q107" s="482"/>
      <c r="R107" s="476"/>
      <c r="S107" s="483"/>
    </row>
    <row r="108" spans="1:19" s="45" customFormat="1" ht="15.75">
      <c r="A108" s="872" t="s">
        <v>434</v>
      </c>
      <c r="B108" s="489" t="s">
        <v>249</v>
      </c>
      <c r="C108" s="490"/>
      <c r="D108" s="476"/>
      <c r="E108" s="476">
        <v>4</v>
      </c>
      <c r="F108" s="491"/>
      <c r="G108" s="487">
        <v>1.5</v>
      </c>
      <c r="H108" s="488">
        <f t="shared" si="7"/>
        <v>45</v>
      </c>
      <c r="I108" s="477">
        <f>SUM(J108:L108)</f>
        <v>15</v>
      </c>
      <c r="J108" s="477"/>
      <c r="K108" s="477"/>
      <c r="L108" s="477">
        <v>15</v>
      </c>
      <c r="M108" s="481">
        <f>H108-I108</f>
        <v>30</v>
      </c>
      <c r="N108" s="482"/>
      <c r="O108" s="476"/>
      <c r="P108" s="483"/>
      <c r="Q108" s="482">
        <v>1</v>
      </c>
      <c r="R108" s="476"/>
      <c r="S108" s="483"/>
    </row>
    <row r="109" spans="1:19" s="1172" customFormat="1" ht="15.75">
      <c r="A109" s="869" t="s">
        <v>352</v>
      </c>
      <c r="B109" s="1213" t="s">
        <v>250</v>
      </c>
      <c r="C109" s="1214"/>
      <c r="D109" s="871"/>
      <c r="E109" s="1215"/>
      <c r="F109" s="1216"/>
      <c r="G109" s="1217">
        <f>SUM(G110:G111)</f>
        <v>9.5</v>
      </c>
      <c r="H109" s="1218">
        <f t="shared" si="7"/>
        <v>285</v>
      </c>
      <c r="I109" s="871"/>
      <c r="J109" s="1215"/>
      <c r="K109" s="1215"/>
      <c r="L109" s="1215"/>
      <c r="M109" s="873"/>
      <c r="N109" s="1219"/>
      <c r="O109" s="871"/>
      <c r="P109" s="873"/>
      <c r="Q109" s="1219"/>
      <c r="R109" s="871"/>
      <c r="S109" s="873"/>
    </row>
    <row r="110" spans="1:19" s="1172" customFormat="1" ht="15.75">
      <c r="A110" s="869"/>
      <c r="B110" s="1213" t="s">
        <v>36</v>
      </c>
      <c r="C110" s="1214"/>
      <c r="D110" s="871"/>
      <c r="E110" s="1215"/>
      <c r="F110" s="1216"/>
      <c r="G110" s="1217">
        <v>1</v>
      </c>
      <c r="H110" s="1218">
        <f t="shared" si="7"/>
        <v>30</v>
      </c>
      <c r="I110" s="871"/>
      <c r="J110" s="1215"/>
      <c r="K110" s="1215"/>
      <c r="L110" s="1215"/>
      <c r="M110" s="873"/>
      <c r="N110" s="1219"/>
      <c r="O110" s="871"/>
      <c r="P110" s="873"/>
      <c r="Q110" s="1219"/>
      <c r="R110" s="871"/>
      <c r="S110" s="873"/>
    </row>
    <row r="111" spans="1:19" s="1172" customFormat="1" ht="15.75">
      <c r="A111" s="869"/>
      <c r="B111" s="1220" t="s">
        <v>37</v>
      </c>
      <c r="C111" s="1214"/>
      <c r="D111" s="871"/>
      <c r="E111" s="1215"/>
      <c r="F111" s="1216"/>
      <c r="G111" s="1221">
        <v>8.5</v>
      </c>
      <c r="H111" s="1222">
        <f t="shared" si="7"/>
        <v>255</v>
      </c>
      <c r="I111" s="1215">
        <f>SUM(J111:L111)</f>
        <v>117</v>
      </c>
      <c r="J111" s="1215">
        <f>SUM(J112:J114)</f>
        <v>75</v>
      </c>
      <c r="K111" s="1215">
        <f>SUM(K112:K114)</f>
        <v>42</v>
      </c>
      <c r="L111" s="1215"/>
      <c r="M111" s="1223">
        <f>H111-I111</f>
        <v>138</v>
      </c>
      <c r="N111" s="1219"/>
      <c r="O111" s="871"/>
      <c r="P111" s="873"/>
      <c r="Q111" s="1219"/>
      <c r="R111" s="871"/>
      <c r="S111" s="873"/>
    </row>
    <row r="112" spans="1:19" s="1172" customFormat="1" ht="15.75">
      <c r="A112" s="869" t="s">
        <v>353</v>
      </c>
      <c r="B112" s="1220" t="s">
        <v>251</v>
      </c>
      <c r="C112" s="1219">
        <v>2</v>
      </c>
      <c r="D112" s="871"/>
      <c r="E112" s="1215"/>
      <c r="F112" s="1216"/>
      <c r="G112" s="1221">
        <v>3.5</v>
      </c>
      <c r="H112" s="1222">
        <f t="shared" si="7"/>
        <v>105</v>
      </c>
      <c r="I112" s="1215">
        <f>SUM(J112:L112)</f>
        <v>45</v>
      </c>
      <c r="J112" s="1215">
        <v>27</v>
      </c>
      <c r="K112" s="1215">
        <v>18</v>
      </c>
      <c r="L112" s="1215"/>
      <c r="M112" s="1223">
        <f>H112-I112</f>
        <v>60</v>
      </c>
      <c r="N112" s="1219"/>
      <c r="O112" s="871">
        <v>5</v>
      </c>
      <c r="P112" s="873"/>
      <c r="Q112" s="1219"/>
      <c r="R112" s="871"/>
      <c r="S112" s="873"/>
    </row>
    <row r="113" spans="1:19" s="1172" customFormat="1" ht="15.75">
      <c r="A113" s="869" t="s">
        <v>354</v>
      </c>
      <c r="B113" s="1220" t="s">
        <v>252</v>
      </c>
      <c r="C113" s="1214"/>
      <c r="D113" s="871">
        <v>3</v>
      </c>
      <c r="E113" s="1215"/>
      <c r="F113" s="1216"/>
      <c r="G113" s="1221">
        <v>2.5</v>
      </c>
      <c r="H113" s="1222">
        <f t="shared" si="7"/>
        <v>75</v>
      </c>
      <c r="I113" s="1215">
        <f>SUM(J113:L113)</f>
        <v>27</v>
      </c>
      <c r="J113" s="1215">
        <v>18</v>
      </c>
      <c r="K113" s="1215">
        <v>9</v>
      </c>
      <c r="L113" s="1215"/>
      <c r="M113" s="1223">
        <f>H113-I113</f>
        <v>48</v>
      </c>
      <c r="N113" s="1219"/>
      <c r="O113" s="871"/>
      <c r="P113" s="873">
        <v>3</v>
      </c>
      <c r="Q113" s="1219"/>
      <c r="R113" s="871"/>
      <c r="S113" s="873"/>
    </row>
    <row r="114" spans="1:19" s="1172" customFormat="1" ht="15.75">
      <c r="A114" s="869" t="s">
        <v>435</v>
      </c>
      <c r="B114" s="1220" t="s">
        <v>253</v>
      </c>
      <c r="C114" s="1219">
        <v>4</v>
      </c>
      <c r="D114" s="871"/>
      <c r="E114" s="1215"/>
      <c r="F114" s="1216"/>
      <c r="G114" s="1221">
        <v>2.5</v>
      </c>
      <c r="H114" s="1222">
        <f t="shared" si="7"/>
        <v>75</v>
      </c>
      <c r="I114" s="1215">
        <f>SUM(J114:L114)</f>
        <v>45</v>
      </c>
      <c r="J114" s="1215">
        <v>30</v>
      </c>
      <c r="K114" s="1215">
        <v>15</v>
      </c>
      <c r="L114" s="1215"/>
      <c r="M114" s="1223">
        <f>H114-I114</f>
        <v>30</v>
      </c>
      <c r="N114" s="1219"/>
      <c r="O114" s="871"/>
      <c r="P114" s="873"/>
      <c r="Q114" s="1219">
        <v>3</v>
      </c>
      <c r="R114" s="871"/>
      <c r="S114" s="873"/>
    </row>
    <row r="115" spans="1:19" s="45" customFormat="1" ht="31.5">
      <c r="A115" s="874" t="s">
        <v>355</v>
      </c>
      <c r="B115" s="538" t="s">
        <v>266</v>
      </c>
      <c r="C115" s="530"/>
      <c r="D115" s="531"/>
      <c r="E115" s="531"/>
      <c r="F115" s="532"/>
      <c r="G115" s="533">
        <v>3</v>
      </c>
      <c r="H115" s="484">
        <f t="shared" si="7"/>
        <v>90</v>
      </c>
      <c r="I115" s="534"/>
      <c r="J115" s="534"/>
      <c r="K115" s="534"/>
      <c r="L115" s="534"/>
      <c r="M115" s="478"/>
      <c r="N115" s="535"/>
      <c r="O115" s="536"/>
      <c r="P115" s="537"/>
      <c r="Q115" s="535"/>
      <c r="R115" s="536"/>
      <c r="S115" s="537"/>
    </row>
    <row r="116" spans="1:19" s="45" customFormat="1" ht="15.75">
      <c r="A116" s="875" t="s">
        <v>356</v>
      </c>
      <c r="B116" s="494" t="s">
        <v>41</v>
      </c>
      <c r="C116" s="495"/>
      <c r="D116" s="496"/>
      <c r="E116" s="497"/>
      <c r="F116" s="498"/>
      <c r="G116" s="83">
        <f>SUM(G117:G118)</f>
        <v>6</v>
      </c>
      <c r="H116" s="484">
        <f t="shared" si="7"/>
        <v>180</v>
      </c>
      <c r="I116" s="499"/>
      <c r="J116" s="499"/>
      <c r="K116" s="499"/>
      <c r="L116" s="499"/>
      <c r="M116" s="500"/>
      <c r="N116" s="501"/>
      <c r="O116" s="502"/>
      <c r="P116" s="503"/>
      <c r="Q116" s="501"/>
      <c r="R116" s="502"/>
      <c r="S116" s="503"/>
    </row>
    <row r="117" spans="1:19" s="45" customFormat="1" ht="15.75">
      <c r="A117" s="875"/>
      <c r="B117" s="504" t="s">
        <v>36</v>
      </c>
      <c r="C117" s="495"/>
      <c r="D117" s="496"/>
      <c r="E117" s="497"/>
      <c r="F117" s="498"/>
      <c r="G117" s="479">
        <v>1.5</v>
      </c>
      <c r="H117" s="484">
        <f t="shared" si="7"/>
        <v>45</v>
      </c>
      <c r="I117" s="499"/>
      <c r="J117" s="499"/>
      <c r="K117" s="499"/>
      <c r="L117" s="499"/>
      <c r="M117" s="500"/>
      <c r="N117" s="501"/>
      <c r="O117" s="502"/>
      <c r="P117" s="503"/>
      <c r="Q117" s="501"/>
      <c r="R117" s="502"/>
      <c r="S117" s="503"/>
    </row>
    <row r="118" spans="1:19" s="45" customFormat="1" ht="15.75">
      <c r="A118" s="876" t="s">
        <v>357</v>
      </c>
      <c r="B118" s="505" t="s">
        <v>37</v>
      </c>
      <c r="C118" s="506" t="s">
        <v>258</v>
      </c>
      <c r="D118" s="496"/>
      <c r="E118" s="497"/>
      <c r="F118" s="498"/>
      <c r="G118" s="487">
        <v>4.5</v>
      </c>
      <c r="H118" s="488">
        <f t="shared" si="7"/>
        <v>135</v>
      </c>
      <c r="I118" s="477">
        <f>SUM(J118:L118)</f>
        <v>63</v>
      </c>
      <c r="J118" s="507">
        <v>36</v>
      </c>
      <c r="K118" s="507"/>
      <c r="L118" s="507">
        <v>27</v>
      </c>
      <c r="M118" s="508">
        <f>H118-I118</f>
        <v>72</v>
      </c>
      <c r="N118" s="509"/>
      <c r="O118" s="510">
        <v>7</v>
      </c>
      <c r="P118" s="503"/>
      <c r="Q118" s="501"/>
      <c r="R118" s="502"/>
      <c r="S118" s="503"/>
    </row>
    <row r="119" spans="1:19" s="45" customFormat="1" ht="16.5" thickBot="1">
      <c r="A119" s="878" t="s">
        <v>358</v>
      </c>
      <c r="B119" s="1041" t="s">
        <v>261</v>
      </c>
      <c r="C119" s="1042"/>
      <c r="D119" s="553">
        <v>1</v>
      </c>
      <c r="E119" s="554"/>
      <c r="F119" s="555"/>
      <c r="G119" s="1043">
        <v>3</v>
      </c>
      <c r="H119" s="557">
        <f t="shared" si="7"/>
        <v>90</v>
      </c>
      <c r="I119" s="1044">
        <f>SUM(J119:L119)</f>
        <v>45</v>
      </c>
      <c r="J119" s="1044">
        <v>30</v>
      </c>
      <c r="K119" s="1044">
        <v>8</v>
      </c>
      <c r="L119" s="1044">
        <v>7</v>
      </c>
      <c r="M119" s="558">
        <f>H119-I119</f>
        <v>45</v>
      </c>
      <c r="N119" s="1045">
        <v>3</v>
      </c>
      <c r="O119" s="553"/>
      <c r="P119" s="559"/>
      <c r="Q119" s="552"/>
      <c r="R119" s="553"/>
      <c r="S119" s="559"/>
    </row>
    <row r="120" spans="1:19" s="45" customFormat="1" ht="16.5" thickBot="1">
      <c r="A120" s="2743" t="s">
        <v>28</v>
      </c>
      <c r="B120" s="2780"/>
      <c r="C120" s="513"/>
      <c r="D120" s="514"/>
      <c r="E120" s="514"/>
      <c r="F120" s="515"/>
      <c r="G120" s="516">
        <f>G105+G109+G115+G116+G119</f>
        <v>30</v>
      </c>
      <c r="H120" s="529">
        <f>G120*30</f>
        <v>900</v>
      </c>
      <c r="I120" s="516"/>
      <c r="J120" s="516"/>
      <c r="K120" s="516"/>
      <c r="L120" s="516"/>
      <c r="M120" s="517"/>
      <c r="N120" s="516"/>
      <c r="O120" s="518"/>
      <c r="P120" s="519"/>
      <c r="Q120" s="519"/>
      <c r="R120" s="518"/>
      <c r="S120" s="519"/>
    </row>
    <row r="121" spans="1:19" s="45" customFormat="1" ht="21" customHeight="1" thickBot="1">
      <c r="A121" s="2764" t="s">
        <v>60</v>
      </c>
      <c r="B121" s="2779"/>
      <c r="C121" s="513"/>
      <c r="D121" s="514"/>
      <c r="E121" s="514"/>
      <c r="F121" s="515"/>
      <c r="G121" s="520">
        <f>G106+G110+G115+G117</f>
        <v>8.5</v>
      </c>
      <c r="H121" s="879">
        <f>G121*30</f>
        <v>255</v>
      </c>
      <c r="I121" s="521"/>
      <c r="J121" s="522"/>
      <c r="K121" s="522"/>
      <c r="L121" s="522"/>
      <c r="M121" s="523"/>
      <c r="N121" s="524"/>
      <c r="O121" s="525"/>
      <c r="P121" s="526"/>
      <c r="Q121" s="527"/>
      <c r="R121" s="525"/>
      <c r="S121" s="526"/>
    </row>
    <row r="122" spans="1:19" s="45" customFormat="1" ht="16.5" customHeight="1" thickBot="1">
      <c r="A122" s="2766" t="s">
        <v>265</v>
      </c>
      <c r="B122" s="2776"/>
      <c r="C122" s="513"/>
      <c r="D122" s="514"/>
      <c r="E122" s="514"/>
      <c r="F122" s="515"/>
      <c r="G122" s="880">
        <f>G107+G108+G111+G118+G119</f>
        <v>21.5</v>
      </c>
      <c r="H122" s="529">
        <f>G122*30</f>
        <v>645</v>
      </c>
      <c r="I122" s="772">
        <f>I107+I108+I111+I118+I119</f>
        <v>294</v>
      </c>
      <c r="J122" s="772">
        <f>J107+J108+J111+J118+J119</f>
        <v>177</v>
      </c>
      <c r="K122" s="772">
        <f>K107+K108+K111+K118+K119</f>
        <v>59</v>
      </c>
      <c r="L122" s="772">
        <f>L107+L108+L111+L118+L119</f>
        <v>58</v>
      </c>
      <c r="M122" s="772">
        <f>M107+M108+M111+M118+M119</f>
        <v>351</v>
      </c>
      <c r="N122" s="529">
        <f aca="true" t="shared" si="8" ref="N122:S122">SUM(N105:N119)</f>
        <v>3</v>
      </c>
      <c r="O122" s="529">
        <f t="shared" si="8"/>
        <v>12</v>
      </c>
      <c r="P122" s="529">
        <f t="shared" si="8"/>
        <v>9</v>
      </c>
      <c r="Q122" s="529">
        <f t="shared" si="8"/>
        <v>4</v>
      </c>
      <c r="R122" s="529">
        <f t="shared" si="8"/>
        <v>0</v>
      </c>
      <c r="S122" s="529">
        <f t="shared" si="8"/>
        <v>0</v>
      </c>
    </row>
    <row r="123" spans="1:19" s="45" customFormat="1" ht="19.5" customHeight="1" thickBot="1">
      <c r="A123" s="3076" t="s">
        <v>176</v>
      </c>
      <c r="B123" s="3077"/>
      <c r="C123" s="3077"/>
      <c r="D123" s="3077"/>
      <c r="E123" s="3077"/>
      <c r="F123" s="3077"/>
      <c r="G123" s="3077"/>
      <c r="H123" s="3077"/>
      <c r="I123" s="3077"/>
      <c r="J123" s="3077"/>
      <c r="K123" s="3077"/>
      <c r="L123" s="3077"/>
      <c r="M123" s="3077"/>
      <c r="N123" s="3077"/>
      <c r="O123" s="3077"/>
      <c r="P123" s="3077"/>
      <c r="Q123" s="3077"/>
      <c r="R123" s="3077"/>
      <c r="S123" s="3078"/>
    </row>
    <row r="124" spans="1:19" s="45" customFormat="1" ht="19.5" customHeight="1" thickBot="1">
      <c r="A124" s="2979" t="s">
        <v>307</v>
      </c>
      <c r="B124" s="2988"/>
      <c r="C124" s="2988"/>
      <c r="D124" s="2988"/>
      <c r="E124" s="2988"/>
      <c r="F124" s="2988"/>
      <c r="G124" s="2988"/>
      <c r="H124" s="2988"/>
      <c r="I124" s="2988"/>
      <c r="J124" s="2988"/>
      <c r="K124" s="2988"/>
      <c r="L124" s="2988"/>
      <c r="M124" s="2988"/>
      <c r="N124" s="2988"/>
      <c r="O124" s="2988"/>
      <c r="P124" s="2988"/>
      <c r="Q124" s="2988"/>
      <c r="R124" s="2988"/>
      <c r="S124" s="2989"/>
    </row>
    <row r="125" spans="1:19" s="45" customFormat="1" ht="19.5" customHeight="1" thickBot="1">
      <c r="A125" s="2979" t="s">
        <v>308</v>
      </c>
      <c r="B125" s="2988"/>
      <c r="C125" s="2988"/>
      <c r="D125" s="2988"/>
      <c r="E125" s="2988"/>
      <c r="F125" s="2988"/>
      <c r="G125" s="2988"/>
      <c r="H125" s="2988"/>
      <c r="I125" s="2988"/>
      <c r="J125" s="2988"/>
      <c r="K125" s="2988"/>
      <c r="L125" s="2988"/>
      <c r="M125" s="2988"/>
      <c r="N125" s="2988"/>
      <c r="O125" s="2988"/>
      <c r="P125" s="2988"/>
      <c r="Q125" s="2988"/>
      <c r="R125" s="2988"/>
      <c r="S125" s="2989"/>
    </row>
    <row r="126" spans="1:19" s="45" customFormat="1" ht="38.25" customHeight="1">
      <c r="A126" s="811" t="s">
        <v>177</v>
      </c>
      <c r="B126" s="845" t="s">
        <v>34</v>
      </c>
      <c r="C126" s="812"/>
      <c r="D126" s="813"/>
      <c r="E126" s="813"/>
      <c r="F126" s="817"/>
      <c r="G126" s="815">
        <f>H126/30</f>
        <v>3</v>
      </c>
      <c r="H126" s="816">
        <v>90</v>
      </c>
      <c r="I126" s="813"/>
      <c r="J126" s="813"/>
      <c r="K126" s="813"/>
      <c r="L126" s="813"/>
      <c r="M126" s="817"/>
      <c r="N126" s="812"/>
      <c r="O126" s="813"/>
      <c r="P126" s="814"/>
      <c r="Q126" s="824"/>
      <c r="R126" s="813"/>
      <c r="S126" s="814"/>
    </row>
    <row r="127" spans="1:19" s="45" customFormat="1" ht="19.5" customHeight="1">
      <c r="A127" s="171"/>
      <c r="B127" s="65" t="s">
        <v>36</v>
      </c>
      <c r="C127" s="92"/>
      <c r="D127" s="24"/>
      <c r="E127" s="24"/>
      <c r="F127" s="99"/>
      <c r="G127" s="83">
        <v>1</v>
      </c>
      <c r="H127" s="47">
        <f>G127*30</f>
        <v>30</v>
      </c>
      <c r="I127" s="24"/>
      <c r="J127" s="24"/>
      <c r="K127" s="24"/>
      <c r="L127" s="24"/>
      <c r="M127" s="99"/>
      <c r="N127" s="92"/>
      <c r="O127" s="24"/>
      <c r="P127" s="67"/>
      <c r="Q127" s="825"/>
      <c r="R127" s="24"/>
      <c r="S127" s="67"/>
    </row>
    <row r="128" spans="1:19" s="45" customFormat="1" ht="19.5" customHeight="1">
      <c r="A128" s="171" t="s">
        <v>178</v>
      </c>
      <c r="B128" s="95" t="s">
        <v>37</v>
      </c>
      <c r="C128" s="87"/>
      <c r="D128" s="86">
        <v>6</v>
      </c>
      <c r="E128" s="86"/>
      <c r="F128" s="99"/>
      <c r="G128" s="84">
        <v>2</v>
      </c>
      <c r="H128" s="47">
        <f>G128*30</f>
        <v>60</v>
      </c>
      <c r="I128" s="86">
        <f>J128+L128+K128</f>
        <v>24</v>
      </c>
      <c r="J128" s="86">
        <v>16</v>
      </c>
      <c r="K128" s="86"/>
      <c r="L128" s="86">
        <v>8</v>
      </c>
      <c r="M128" s="89">
        <f>H128-I128</f>
        <v>36</v>
      </c>
      <c r="N128" s="87"/>
      <c r="O128" s="29"/>
      <c r="P128" s="704"/>
      <c r="Q128" s="54"/>
      <c r="R128" s="29"/>
      <c r="S128" s="704">
        <v>3</v>
      </c>
    </row>
    <row r="129" spans="1:19" s="45" customFormat="1" ht="19.5" customHeight="1">
      <c r="A129" s="171" t="s">
        <v>201</v>
      </c>
      <c r="B129" s="818" t="s">
        <v>309</v>
      </c>
      <c r="C129" s="807"/>
      <c r="D129" s="807"/>
      <c r="E129" s="807"/>
      <c r="F129" s="823"/>
      <c r="G129" s="842">
        <v>7</v>
      </c>
      <c r="H129" s="47">
        <f>G129*30</f>
        <v>210</v>
      </c>
      <c r="I129" s="807"/>
      <c r="J129" s="807"/>
      <c r="K129" s="807"/>
      <c r="L129" s="807"/>
      <c r="M129" s="823"/>
      <c r="N129" s="829"/>
      <c r="O129" s="807"/>
      <c r="P129" s="808"/>
      <c r="Q129" s="826"/>
      <c r="R129" s="807"/>
      <c r="S129" s="808"/>
    </row>
    <row r="130" spans="1:19" s="45" customFormat="1" ht="38.25" customHeight="1">
      <c r="A130" s="171" t="s">
        <v>447</v>
      </c>
      <c r="B130" s="846" t="s">
        <v>339</v>
      </c>
      <c r="C130" s="87"/>
      <c r="D130" s="86">
        <v>4</v>
      </c>
      <c r="E130" s="86"/>
      <c r="F130" s="99"/>
      <c r="G130" s="84">
        <v>4.5</v>
      </c>
      <c r="H130" s="47">
        <f>G130*30</f>
        <v>135</v>
      </c>
      <c r="I130" s="86">
        <f>J130+L130+K130</f>
        <v>60</v>
      </c>
      <c r="J130" s="86">
        <v>30</v>
      </c>
      <c r="K130" s="86">
        <v>15</v>
      </c>
      <c r="L130" s="86">
        <v>15</v>
      </c>
      <c r="M130" s="89">
        <f>H130-I130</f>
        <v>75</v>
      </c>
      <c r="N130" s="87"/>
      <c r="O130" s="29"/>
      <c r="P130" s="704"/>
      <c r="Q130" s="54">
        <v>4</v>
      </c>
      <c r="R130" s="29"/>
      <c r="S130" s="704"/>
    </row>
    <row r="131" spans="1:19" s="45" customFormat="1" ht="19.5" customHeight="1">
      <c r="A131" s="171" t="s">
        <v>321</v>
      </c>
      <c r="B131" s="847" t="s">
        <v>338</v>
      </c>
      <c r="C131" s="87"/>
      <c r="D131" s="86"/>
      <c r="E131" s="86"/>
      <c r="F131" s="99"/>
      <c r="G131" s="94">
        <f>H131/30</f>
        <v>2.5</v>
      </c>
      <c r="H131" s="54">
        <v>75</v>
      </c>
      <c r="I131" s="86"/>
      <c r="J131" s="86"/>
      <c r="K131" s="86"/>
      <c r="L131" s="86"/>
      <c r="M131" s="89"/>
      <c r="N131" s="829"/>
      <c r="O131" s="807"/>
      <c r="P131" s="808"/>
      <c r="Q131" s="826"/>
      <c r="R131" s="54"/>
      <c r="S131" s="808"/>
    </row>
    <row r="132" spans="1:19" s="45" customFormat="1" ht="19.5" customHeight="1">
      <c r="A132" s="809"/>
      <c r="B132" s="65" t="s">
        <v>36</v>
      </c>
      <c r="C132" s="87"/>
      <c r="D132" s="86"/>
      <c r="E132" s="86"/>
      <c r="F132" s="99"/>
      <c r="G132" s="85">
        <f>H132/30</f>
        <v>1</v>
      </c>
      <c r="H132" s="54">
        <v>30</v>
      </c>
      <c r="I132" s="86"/>
      <c r="J132" s="86"/>
      <c r="K132" s="86"/>
      <c r="L132" s="86"/>
      <c r="M132" s="89"/>
      <c r="N132" s="829"/>
      <c r="O132" s="807"/>
      <c r="P132" s="808"/>
      <c r="Q132" s="826"/>
      <c r="R132" s="54"/>
      <c r="S132" s="810"/>
    </row>
    <row r="133" spans="1:19" s="45" customFormat="1" ht="21" customHeight="1">
      <c r="A133" s="171" t="s">
        <v>322</v>
      </c>
      <c r="B133" s="833" t="s">
        <v>37</v>
      </c>
      <c r="C133" s="87"/>
      <c r="D133" s="86">
        <v>5</v>
      </c>
      <c r="E133" s="86"/>
      <c r="F133" s="99"/>
      <c r="G133" s="84">
        <f>H133/30</f>
        <v>1.5</v>
      </c>
      <c r="H133" s="88">
        <v>45</v>
      </c>
      <c r="I133" s="86">
        <f>J133+L133+K133</f>
        <v>16</v>
      </c>
      <c r="J133" s="86">
        <v>16</v>
      </c>
      <c r="K133" s="86"/>
      <c r="L133" s="86"/>
      <c r="M133" s="89">
        <f>H133-I133</f>
        <v>29</v>
      </c>
      <c r="N133" s="829"/>
      <c r="O133" s="807"/>
      <c r="P133" s="808"/>
      <c r="Q133" s="826"/>
      <c r="R133" s="54">
        <v>2</v>
      </c>
      <c r="S133" s="810"/>
    </row>
    <row r="134" spans="1:19" s="45" customFormat="1" ht="38.25" customHeight="1">
      <c r="A134" s="171" t="s">
        <v>448</v>
      </c>
      <c r="B134" s="146" t="s">
        <v>446</v>
      </c>
      <c r="C134" s="301"/>
      <c r="D134" s="91"/>
      <c r="E134" s="91"/>
      <c r="F134" s="168"/>
      <c r="G134" s="96">
        <f>H134/30</f>
        <v>3</v>
      </c>
      <c r="H134" s="301">
        <v>90</v>
      </c>
      <c r="I134" s="91"/>
      <c r="J134" s="91"/>
      <c r="K134" s="91"/>
      <c r="L134" s="91"/>
      <c r="M134" s="89"/>
      <c r="N134" s="300"/>
      <c r="O134" s="55"/>
      <c r="P134" s="821"/>
      <c r="Q134" s="68"/>
      <c r="R134" s="55"/>
      <c r="S134" s="821"/>
    </row>
    <row r="135" spans="1:19" s="45" customFormat="1" ht="21" customHeight="1">
      <c r="A135" s="843"/>
      <c r="B135" s="278" t="s">
        <v>36</v>
      </c>
      <c r="C135" s="408"/>
      <c r="D135" s="404"/>
      <c r="E135" s="404"/>
      <c r="F135" s="405"/>
      <c r="G135" s="1262">
        <v>1.5</v>
      </c>
      <c r="H135" s="269">
        <v>45</v>
      </c>
      <c r="I135" s="137"/>
      <c r="J135" s="137"/>
      <c r="K135" s="137"/>
      <c r="L135" s="137"/>
      <c r="M135" s="138"/>
      <c r="N135" s="352"/>
      <c r="O135" s="350"/>
      <c r="P135" s="327"/>
      <c r="Q135" s="351"/>
      <c r="R135" s="350"/>
      <c r="S135" s="327"/>
    </row>
    <row r="136" spans="1:19" s="45" customFormat="1" ht="21" customHeight="1">
      <c r="A136" s="843"/>
      <c r="B136" s="276" t="s">
        <v>37</v>
      </c>
      <c r="C136" s="408"/>
      <c r="D136" s="91">
        <v>2</v>
      </c>
      <c r="E136" s="91"/>
      <c r="F136" s="168"/>
      <c r="G136" s="96">
        <f aca="true" t="shared" si="9" ref="G136:G142">H136/30</f>
        <v>1.5</v>
      </c>
      <c r="H136" s="301">
        <v>45</v>
      </c>
      <c r="I136" s="91">
        <v>18</v>
      </c>
      <c r="J136" s="91">
        <v>14</v>
      </c>
      <c r="K136" s="91"/>
      <c r="L136" s="91">
        <v>4</v>
      </c>
      <c r="M136" s="89">
        <f>H136-I136</f>
        <v>27</v>
      </c>
      <c r="N136" s="300"/>
      <c r="O136" s="55">
        <v>2</v>
      </c>
      <c r="P136" s="327"/>
      <c r="Q136" s="351"/>
      <c r="R136" s="350"/>
      <c r="S136" s="327"/>
    </row>
    <row r="137" spans="1:19" s="45" customFormat="1" ht="51.75" customHeight="1">
      <c r="A137" s="1126" t="s">
        <v>203</v>
      </c>
      <c r="B137" s="1127" t="s">
        <v>444</v>
      </c>
      <c r="C137" s="1128"/>
      <c r="D137" s="1123"/>
      <c r="E137" s="1123"/>
      <c r="F137" s="1129"/>
      <c r="G137" s="1130">
        <f t="shared" si="9"/>
        <v>6.5</v>
      </c>
      <c r="H137" s="418">
        <v>195</v>
      </c>
      <c r="I137" s="857"/>
      <c r="J137" s="91"/>
      <c r="K137" s="91"/>
      <c r="L137" s="91"/>
      <c r="M137" s="302"/>
      <c r="N137" s="802"/>
      <c r="O137" s="803"/>
      <c r="P137" s="804"/>
      <c r="Q137" s="827"/>
      <c r="R137" s="803"/>
      <c r="S137" s="805"/>
    </row>
    <row r="138" spans="1:19" s="45" customFormat="1" ht="21" customHeight="1">
      <c r="A138" s="806"/>
      <c r="B138" s="835" t="s">
        <v>36</v>
      </c>
      <c r="C138" s="88"/>
      <c r="D138" s="86"/>
      <c r="E138" s="86"/>
      <c r="F138" s="99"/>
      <c r="G138" s="841">
        <f t="shared" si="9"/>
        <v>4.5</v>
      </c>
      <c r="H138" s="90">
        <v>135</v>
      </c>
      <c r="I138" s="86"/>
      <c r="J138" s="86"/>
      <c r="K138" s="86"/>
      <c r="L138" s="86"/>
      <c r="M138" s="89"/>
      <c r="N138" s="788"/>
      <c r="O138" s="97"/>
      <c r="P138" s="789"/>
      <c r="Q138" s="828"/>
      <c r="R138" s="97"/>
      <c r="S138" s="794"/>
    </row>
    <row r="139" spans="1:19" s="45" customFormat="1" ht="21" customHeight="1">
      <c r="A139" s="843" t="s">
        <v>208</v>
      </c>
      <c r="B139" s="833" t="s">
        <v>37</v>
      </c>
      <c r="C139" s="88"/>
      <c r="D139" s="86">
        <v>6</v>
      </c>
      <c r="E139" s="86"/>
      <c r="F139" s="99"/>
      <c r="G139" s="84">
        <f t="shared" si="9"/>
        <v>2</v>
      </c>
      <c r="H139" s="88">
        <v>60</v>
      </c>
      <c r="I139" s="86">
        <f>J139+L139+K139</f>
        <v>24</v>
      </c>
      <c r="J139" s="86">
        <v>16</v>
      </c>
      <c r="K139" s="86">
        <v>8</v>
      </c>
      <c r="L139" s="86"/>
      <c r="M139" s="89">
        <f>H139-I139</f>
        <v>36</v>
      </c>
      <c r="N139" s="788"/>
      <c r="O139" s="97"/>
      <c r="P139" s="789"/>
      <c r="Q139" s="828"/>
      <c r="R139" s="97"/>
      <c r="S139" s="794">
        <v>3</v>
      </c>
    </row>
    <row r="140" spans="1:19" s="45" customFormat="1" ht="21" customHeight="1">
      <c r="A140" s="843" t="s">
        <v>204</v>
      </c>
      <c r="B140" s="834" t="s">
        <v>310</v>
      </c>
      <c r="C140" s="826"/>
      <c r="D140" s="807"/>
      <c r="E140" s="807"/>
      <c r="F140" s="823"/>
      <c r="G140" s="841">
        <f t="shared" si="9"/>
        <v>14.5</v>
      </c>
      <c r="H140" s="822">
        <v>435</v>
      </c>
      <c r="I140" s="807"/>
      <c r="J140" s="807"/>
      <c r="K140" s="807"/>
      <c r="L140" s="807"/>
      <c r="M140" s="823"/>
      <c r="N140" s="829"/>
      <c r="O140" s="807"/>
      <c r="P140" s="808"/>
      <c r="Q140" s="826"/>
      <c r="R140" s="807"/>
      <c r="S140" s="808"/>
    </row>
    <row r="141" spans="1:19" s="45" customFormat="1" ht="21" customHeight="1">
      <c r="A141" s="843" t="s">
        <v>209</v>
      </c>
      <c r="B141" s="848" t="s">
        <v>311</v>
      </c>
      <c r="C141" s="826"/>
      <c r="D141" s="807"/>
      <c r="E141" s="807"/>
      <c r="F141" s="823"/>
      <c r="G141" s="83">
        <f t="shared" si="9"/>
        <v>3.5</v>
      </c>
      <c r="H141" s="90">
        <v>105</v>
      </c>
      <c r="I141" s="807"/>
      <c r="J141" s="807"/>
      <c r="K141" s="807"/>
      <c r="L141" s="807"/>
      <c r="M141" s="823"/>
      <c r="N141" s="829"/>
      <c r="O141" s="807"/>
      <c r="P141" s="808"/>
      <c r="Q141" s="826"/>
      <c r="R141" s="807"/>
      <c r="S141" s="808"/>
    </row>
    <row r="142" spans="1:19" s="45" customFormat="1" ht="21" customHeight="1">
      <c r="A142" s="806"/>
      <c r="B142" s="785" t="s">
        <v>36</v>
      </c>
      <c r="C142" s="826"/>
      <c r="D142" s="807"/>
      <c r="E142" s="807"/>
      <c r="F142" s="823"/>
      <c r="G142" s="85">
        <f t="shared" si="9"/>
        <v>3.5</v>
      </c>
      <c r="H142" s="837">
        <v>105</v>
      </c>
      <c r="I142" s="807"/>
      <c r="J142" s="807"/>
      <c r="K142" s="807"/>
      <c r="L142" s="807"/>
      <c r="M142" s="823"/>
      <c r="N142" s="829"/>
      <c r="O142" s="807"/>
      <c r="P142" s="808"/>
      <c r="Q142" s="826"/>
      <c r="R142" s="807"/>
      <c r="S142" s="808"/>
    </row>
    <row r="143" spans="1:19" s="45" customFormat="1" ht="38.25" customHeight="1">
      <c r="A143" s="843" t="s">
        <v>324</v>
      </c>
      <c r="B143" s="848" t="s">
        <v>32</v>
      </c>
      <c r="C143" s="826"/>
      <c r="D143" s="807"/>
      <c r="E143" s="807"/>
      <c r="F143" s="823"/>
      <c r="G143" s="83">
        <f>G145+G144</f>
        <v>5</v>
      </c>
      <c r="H143" s="54">
        <v>150</v>
      </c>
      <c r="I143" s="807"/>
      <c r="J143" s="807"/>
      <c r="K143" s="807"/>
      <c r="L143" s="807"/>
      <c r="M143" s="823"/>
      <c r="N143" s="829"/>
      <c r="O143" s="807"/>
      <c r="P143" s="808"/>
      <c r="Q143" s="826"/>
      <c r="R143" s="807"/>
      <c r="S143" s="808"/>
    </row>
    <row r="144" spans="1:19" s="45" customFormat="1" ht="19.5" customHeight="1">
      <c r="A144" s="843"/>
      <c r="B144" s="785" t="s">
        <v>36</v>
      </c>
      <c r="C144" s="826"/>
      <c r="D144" s="807"/>
      <c r="E144" s="807"/>
      <c r="F144" s="823"/>
      <c r="G144" s="1277">
        <v>0.5</v>
      </c>
      <c r="H144" s="837">
        <v>15</v>
      </c>
      <c r="I144" s="807"/>
      <c r="J144" s="807"/>
      <c r="K144" s="807"/>
      <c r="L144" s="807"/>
      <c r="M144" s="823"/>
      <c r="N144" s="829"/>
      <c r="O144" s="807"/>
      <c r="P144" s="808"/>
      <c r="Q144" s="826"/>
      <c r="R144" s="807"/>
      <c r="S144" s="808"/>
    </row>
    <row r="145" spans="1:19" s="45" customFormat="1" ht="21" customHeight="1">
      <c r="A145" s="843" t="s">
        <v>325</v>
      </c>
      <c r="B145" s="833" t="s">
        <v>37</v>
      </c>
      <c r="C145" s="88">
        <v>5</v>
      </c>
      <c r="D145" s="86"/>
      <c r="E145" s="86"/>
      <c r="F145" s="99"/>
      <c r="G145" s="1278">
        <f>H145/30</f>
        <v>4.5</v>
      </c>
      <c r="H145" s="88">
        <v>135</v>
      </c>
      <c r="I145" s="86">
        <f>J145+L145+K145</f>
        <v>63</v>
      </c>
      <c r="J145" s="86">
        <v>36</v>
      </c>
      <c r="K145" s="86">
        <v>9</v>
      </c>
      <c r="L145" s="86">
        <v>18</v>
      </c>
      <c r="M145" s="89">
        <f>H145-I145</f>
        <v>72</v>
      </c>
      <c r="N145" s="87"/>
      <c r="O145" s="29"/>
      <c r="P145" s="704"/>
      <c r="Q145" s="54"/>
      <c r="R145" s="29">
        <v>7</v>
      </c>
      <c r="S145" s="796"/>
    </row>
    <row r="146" spans="1:19" s="45" customFormat="1" ht="39" customHeight="1">
      <c r="A146" s="806"/>
      <c r="B146" s="848" t="s">
        <v>312</v>
      </c>
      <c r="C146" s="826"/>
      <c r="D146" s="807"/>
      <c r="E146" s="807"/>
      <c r="F146" s="823"/>
      <c r="G146" s="83">
        <f>H146/30</f>
        <v>1</v>
      </c>
      <c r="H146" s="90">
        <v>30</v>
      </c>
      <c r="I146" s="807"/>
      <c r="J146" s="807"/>
      <c r="K146" s="807"/>
      <c r="L146" s="807"/>
      <c r="M146" s="823"/>
      <c r="N146" s="829"/>
      <c r="O146" s="807"/>
      <c r="P146" s="808"/>
      <c r="Q146" s="826"/>
      <c r="R146" s="807"/>
      <c r="S146" s="808"/>
    </row>
    <row r="147" spans="1:19" s="45" customFormat="1" ht="21.75" customHeight="1">
      <c r="A147" s="806"/>
      <c r="B147" s="785" t="s">
        <v>36</v>
      </c>
      <c r="C147" s="826"/>
      <c r="D147" s="807"/>
      <c r="E147" s="807"/>
      <c r="F147" s="823"/>
      <c r="G147" s="85">
        <f>H147/30</f>
        <v>0.5</v>
      </c>
      <c r="H147" s="837">
        <v>15</v>
      </c>
      <c r="I147" s="807"/>
      <c r="J147" s="807"/>
      <c r="K147" s="807"/>
      <c r="L147" s="807"/>
      <c r="M147" s="823"/>
      <c r="N147" s="829"/>
      <c r="O147" s="807"/>
      <c r="P147" s="808"/>
      <c r="Q147" s="826"/>
      <c r="R147" s="807"/>
      <c r="S147" s="808"/>
    </row>
    <row r="148" spans="1:19" s="45" customFormat="1" ht="21" customHeight="1">
      <c r="A148" s="843" t="s">
        <v>326</v>
      </c>
      <c r="B148" s="833" t="s">
        <v>37</v>
      </c>
      <c r="C148" s="88"/>
      <c r="D148" s="86"/>
      <c r="E148" s="86"/>
      <c r="F148" s="819">
        <v>6</v>
      </c>
      <c r="G148" s="84">
        <f>H148/30</f>
        <v>0.5</v>
      </c>
      <c r="H148" s="88">
        <v>15</v>
      </c>
      <c r="I148" s="86">
        <f>J148+L148+K148</f>
        <v>8</v>
      </c>
      <c r="J148" s="86"/>
      <c r="K148" s="86"/>
      <c r="L148" s="86">
        <v>8</v>
      </c>
      <c r="M148" s="89">
        <f>H148-I148</f>
        <v>7</v>
      </c>
      <c r="N148" s="87"/>
      <c r="O148" s="29"/>
      <c r="P148" s="704"/>
      <c r="Q148" s="54"/>
      <c r="R148" s="29"/>
      <c r="S148" s="704">
        <v>1</v>
      </c>
    </row>
    <row r="149" spans="1:19" s="45" customFormat="1" ht="34.5" customHeight="1">
      <c r="A149" s="843" t="s">
        <v>327</v>
      </c>
      <c r="B149" s="849" t="s">
        <v>313</v>
      </c>
      <c r="C149" s="88"/>
      <c r="D149" s="86"/>
      <c r="E149" s="86"/>
      <c r="F149" s="819"/>
      <c r="G149" s="84">
        <v>5</v>
      </c>
      <c r="H149" s="54">
        <f>G149*30</f>
        <v>150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19" s="45" customFormat="1" ht="19.5" customHeight="1">
      <c r="A150" s="843"/>
      <c r="B150" s="785" t="s">
        <v>36</v>
      </c>
      <c r="C150" s="88"/>
      <c r="D150" s="86"/>
      <c r="E150" s="86"/>
      <c r="F150" s="819"/>
      <c r="G150" s="85">
        <f>H150/30</f>
        <v>1.5</v>
      </c>
      <c r="H150" s="837">
        <v>45</v>
      </c>
      <c r="I150" s="86"/>
      <c r="J150" s="86"/>
      <c r="K150" s="86"/>
      <c r="L150" s="86"/>
      <c r="M150" s="89"/>
      <c r="N150" s="87"/>
      <c r="O150" s="29"/>
      <c r="P150" s="704"/>
      <c r="Q150" s="54"/>
      <c r="R150" s="29"/>
      <c r="S150" s="704"/>
    </row>
    <row r="151" spans="1:19" s="45" customFormat="1" ht="24.75" customHeight="1">
      <c r="A151" s="843" t="s">
        <v>328</v>
      </c>
      <c r="B151" s="833" t="s">
        <v>37</v>
      </c>
      <c r="C151" s="88">
        <v>6</v>
      </c>
      <c r="D151" s="29"/>
      <c r="E151" s="29"/>
      <c r="F151" s="832"/>
      <c r="G151" s="84">
        <f>H151/30</f>
        <v>3.5</v>
      </c>
      <c r="H151" s="88">
        <v>105</v>
      </c>
      <c r="I151" s="86">
        <f>J151+L151+K151</f>
        <v>48</v>
      </c>
      <c r="J151" s="844">
        <v>32</v>
      </c>
      <c r="K151" s="86"/>
      <c r="L151" s="86">
        <v>16</v>
      </c>
      <c r="M151" s="89">
        <f>H151-I151</f>
        <v>57</v>
      </c>
      <c r="N151" s="63"/>
      <c r="O151" s="29"/>
      <c r="P151" s="704"/>
      <c r="Q151" s="54"/>
      <c r="R151" s="29"/>
      <c r="S151" s="704">
        <v>6</v>
      </c>
    </row>
    <row r="152" spans="1:19" s="45" customFormat="1" ht="21" customHeight="1">
      <c r="A152" s="843" t="s">
        <v>205</v>
      </c>
      <c r="B152" s="834" t="s">
        <v>314</v>
      </c>
      <c r="C152" s="88"/>
      <c r="D152" s="86"/>
      <c r="E152" s="86"/>
      <c r="F152" s="819"/>
      <c r="G152" s="838">
        <f>SUM(G156+G153)</f>
        <v>10.5</v>
      </c>
      <c r="H152" s="839">
        <f>SUM(H156+H153)</f>
        <v>315</v>
      </c>
      <c r="I152" s="840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>
      <c r="A153" s="843" t="s">
        <v>329</v>
      </c>
      <c r="B153" s="848" t="s">
        <v>30</v>
      </c>
      <c r="C153" s="88"/>
      <c r="D153" s="86"/>
      <c r="E153" s="86"/>
      <c r="F153" s="819"/>
      <c r="G153" s="83">
        <f aca="true" t="shared" si="10" ref="G153:G158">H153/30</f>
        <v>6</v>
      </c>
      <c r="H153" s="53">
        <v>180</v>
      </c>
      <c r="I153" s="86"/>
      <c r="J153" s="86"/>
      <c r="K153" s="86"/>
      <c r="L153" s="86"/>
      <c r="M153" s="89"/>
      <c r="N153" s="87"/>
      <c r="O153" s="29"/>
      <c r="P153" s="704"/>
      <c r="Q153" s="54"/>
      <c r="R153" s="29"/>
      <c r="S153" s="704"/>
    </row>
    <row r="154" spans="1:19" s="45" customFormat="1" ht="21" customHeight="1">
      <c r="A154" s="806"/>
      <c r="B154" s="836" t="s">
        <v>36</v>
      </c>
      <c r="C154" s="53"/>
      <c r="D154" s="23"/>
      <c r="E154" s="23"/>
      <c r="F154" s="832"/>
      <c r="G154" s="83">
        <f t="shared" si="10"/>
        <v>2</v>
      </c>
      <c r="H154" s="156">
        <v>60</v>
      </c>
      <c r="I154" s="23"/>
      <c r="J154" s="26"/>
      <c r="K154" s="23"/>
      <c r="L154" s="23"/>
      <c r="M154" s="59"/>
      <c r="N154" s="62"/>
      <c r="O154" s="23"/>
      <c r="P154" s="791"/>
      <c r="Q154" s="53"/>
      <c r="R154" s="23"/>
      <c r="S154" s="704"/>
    </row>
    <row r="155" spans="1:19" s="45" customFormat="1" ht="21" customHeight="1">
      <c r="A155" s="843" t="s">
        <v>332</v>
      </c>
      <c r="B155" s="833" t="s">
        <v>37</v>
      </c>
      <c r="C155" s="88">
        <v>3</v>
      </c>
      <c r="D155" s="86"/>
      <c r="E155" s="86"/>
      <c r="F155" s="99"/>
      <c r="G155" s="84">
        <f t="shared" si="10"/>
        <v>4</v>
      </c>
      <c r="H155" s="88">
        <v>120</v>
      </c>
      <c r="I155" s="86">
        <f>J155+L155+K155</f>
        <v>54</v>
      </c>
      <c r="J155" s="86">
        <v>36</v>
      </c>
      <c r="K155" s="86">
        <v>9</v>
      </c>
      <c r="L155" s="86">
        <v>9</v>
      </c>
      <c r="M155" s="89">
        <f>H155-I155</f>
        <v>66</v>
      </c>
      <c r="N155" s="87"/>
      <c r="O155" s="29"/>
      <c r="P155" s="704">
        <v>6</v>
      </c>
      <c r="Q155" s="54"/>
      <c r="R155" s="29"/>
      <c r="S155" s="704"/>
    </row>
    <row r="156" spans="1:19" s="45" customFormat="1" ht="33" customHeight="1">
      <c r="A156" s="843" t="s">
        <v>330</v>
      </c>
      <c r="B156" s="848" t="s">
        <v>31</v>
      </c>
      <c r="C156" s="88"/>
      <c r="D156" s="86"/>
      <c r="E156" s="86"/>
      <c r="F156" s="819"/>
      <c r="G156" s="83">
        <f t="shared" si="10"/>
        <v>4.5</v>
      </c>
      <c r="H156" s="90">
        <v>135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19" s="45" customFormat="1" ht="21" customHeight="1">
      <c r="A157" s="806"/>
      <c r="B157" s="836" t="s">
        <v>36</v>
      </c>
      <c r="C157" s="88"/>
      <c r="D157" s="86"/>
      <c r="E157" s="86"/>
      <c r="F157" s="99"/>
      <c r="G157" s="83">
        <f t="shared" si="10"/>
        <v>1</v>
      </c>
      <c r="H157" s="90">
        <v>30</v>
      </c>
      <c r="I157" s="86"/>
      <c r="J157" s="86"/>
      <c r="K157" s="86"/>
      <c r="L157" s="86"/>
      <c r="M157" s="89"/>
      <c r="N157" s="87"/>
      <c r="O157" s="29"/>
      <c r="P157" s="704"/>
      <c r="Q157" s="54"/>
      <c r="R157" s="29"/>
      <c r="S157" s="704"/>
    </row>
    <row r="158" spans="1:19" s="45" customFormat="1" ht="21" customHeight="1">
      <c r="A158" s="843" t="s">
        <v>331</v>
      </c>
      <c r="B158" s="833" t="s">
        <v>37</v>
      </c>
      <c r="C158" s="88">
        <v>4</v>
      </c>
      <c r="D158" s="86"/>
      <c r="E158" s="86"/>
      <c r="F158" s="99"/>
      <c r="G158" s="84">
        <f t="shared" si="10"/>
        <v>3.5</v>
      </c>
      <c r="H158" s="88">
        <v>105</v>
      </c>
      <c r="I158" s="86">
        <v>45</v>
      </c>
      <c r="J158" s="86">
        <v>30</v>
      </c>
      <c r="K158" s="86"/>
      <c r="L158" s="86">
        <v>15</v>
      </c>
      <c r="M158" s="89">
        <f>H158-I158</f>
        <v>60</v>
      </c>
      <c r="N158" s="87"/>
      <c r="O158" s="29"/>
      <c r="P158" s="704"/>
      <c r="Q158" s="54">
        <v>3</v>
      </c>
      <c r="R158" s="29"/>
      <c r="S158" s="704"/>
    </row>
    <row r="159" spans="1:19" s="45" customFormat="1" ht="38.25" customHeight="1">
      <c r="A159" s="843" t="s">
        <v>206</v>
      </c>
      <c r="B159" s="834" t="s">
        <v>315</v>
      </c>
      <c r="C159" s="88"/>
      <c r="D159" s="86"/>
      <c r="E159" s="86"/>
      <c r="F159" s="99"/>
      <c r="G159" s="838">
        <f>SUM(G163+G160)</f>
        <v>10</v>
      </c>
      <c r="H159" s="839">
        <f>SUM(H163+H160)</f>
        <v>300</v>
      </c>
      <c r="I159" s="840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>
      <c r="A160" s="843" t="s">
        <v>333</v>
      </c>
      <c r="B160" s="848" t="s">
        <v>50</v>
      </c>
      <c r="C160" s="88"/>
      <c r="D160" s="86"/>
      <c r="E160" s="86"/>
      <c r="F160" s="99"/>
      <c r="G160" s="84">
        <f aca="true" t="shared" si="11" ref="G160:G167">H160/30</f>
        <v>6</v>
      </c>
      <c r="H160" s="88">
        <v>180</v>
      </c>
      <c r="I160" s="86"/>
      <c r="J160" s="86"/>
      <c r="K160" s="86"/>
      <c r="L160" s="86"/>
      <c r="M160" s="89"/>
      <c r="N160" s="87"/>
      <c r="O160" s="29"/>
      <c r="P160" s="704"/>
      <c r="Q160" s="54"/>
      <c r="R160" s="29"/>
      <c r="S160" s="704"/>
    </row>
    <row r="161" spans="1:19" s="45" customFormat="1" ht="21" customHeight="1">
      <c r="A161" s="806"/>
      <c r="B161" s="836" t="s">
        <v>36</v>
      </c>
      <c r="C161" s="53"/>
      <c r="D161" s="23"/>
      <c r="E161" s="23"/>
      <c r="F161" s="832"/>
      <c r="G161" s="83">
        <f t="shared" si="11"/>
        <v>3</v>
      </c>
      <c r="H161" s="53">
        <v>90</v>
      </c>
      <c r="I161" s="23"/>
      <c r="J161" s="26"/>
      <c r="K161" s="23"/>
      <c r="L161" s="23"/>
      <c r="M161" s="59"/>
      <c r="N161" s="62"/>
      <c r="O161" s="23"/>
      <c r="P161" s="791"/>
      <c r="Q161" s="53"/>
      <c r="R161" s="23"/>
      <c r="S161" s="791"/>
    </row>
    <row r="162" spans="1:19" s="45" customFormat="1" ht="21" customHeight="1">
      <c r="A162" s="843" t="s">
        <v>335</v>
      </c>
      <c r="B162" s="833" t="s">
        <v>37</v>
      </c>
      <c r="C162" s="88">
        <v>4</v>
      </c>
      <c r="D162" s="86"/>
      <c r="E162" s="86"/>
      <c r="F162" s="99"/>
      <c r="G162" s="84">
        <f t="shared" si="11"/>
        <v>3</v>
      </c>
      <c r="H162" s="88">
        <v>90</v>
      </c>
      <c r="I162" s="86">
        <f>J162+L162+K162</f>
        <v>45</v>
      </c>
      <c r="J162" s="86">
        <v>30</v>
      </c>
      <c r="K162" s="86">
        <v>15</v>
      </c>
      <c r="L162" s="86"/>
      <c r="M162" s="89">
        <f>H162-I162</f>
        <v>45</v>
      </c>
      <c r="N162" s="87"/>
      <c r="O162" s="29"/>
      <c r="P162" s="704"/>
      <c r="Q162" s="54">
        <v>3</v>
      </c>
      <c r="R162" s="29"/>
      <c r="S162" s="704"/>
    </row>
    <row r="163" spans="1:19" s="45" customFormat="1" ht="21" customHeight="1">
      <c r="A163" s="843" t="s">
        <v>334</v>
      </c>
      <c r="B163" s="850" t="s">
        <v>33</v>
      </c>
      <c r="C163" s="54"/>
      <c r="D163" s="29"/>
      <c r="E163" s="29"/>
      <c r="F163" s="832"/>
      <c r="G163" s="84">
        <f t="shared" si="11"/>
        <v>4</v>
      </c>
      <c r="H163" s="54">
        <v>120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>
      <c r="A164" s="806"/>
      <c r="B164" s="836" t="s">
        <v>36</v>
      </c>
      <c r="C164" s="54"/>
      <c r="D164" s="29"/>
      <c r="E164" s="29"/>
      <c r="F164" s="832"/>
      <c r="G164" s="83">
        <f t="shared" si="11"/>
        <v>1</v>
      </c>
      <c r="H164" s="54">
        <v>30</v>
      </c>
      <c r="I164" s="44"/>
      <c r="J164" s="30"/>
      <c r="K164" s="29"/>
      <c r="L164" s="29"/>
      <c r="M164" s="61"/>
      <c r="N164" s="63"/>
      <c r="O164" s="29"/>
      <c r="P164" s="704"/>
      <c r="Q164" s="54"/>
      <c r="R164" s="29"/>
      <c r="S164" s="704"/>
    </row>
    <row r="165" spans="1:19" s="45" customFormat="1" ht="21" customHeight="1">
      <c r="A165" s="843" t="s">
        <v>336</v>
      </c>
      <c r="B165" s="833" t="s">
        <v>37</v>
      </c>
      <c r="C165" s="88"/>
      <c r="D165" s="86"/>
      <c r="E165" s="86"/>
      <c r="F165" s="99"/>
      <c r="G165" s="84">
        <f t="shared" si="11"/>
        <v>3</v>
      </c>
      <c r="H165" s="88">
        <v>90</v>
      </c>
      <c r="I165" s="86">
        <f>J165+L165+K165</f>
        <v>43</v>
      </c>
      <c r="J165" s="86">
        <v>26</v>
      </c>
      <c r="K165" s="86"/>
      <c r="L165" s="86">
        <v>17</v>
      </c>
      <c r="M165" s="89">
        <f>H165-I165</f>
        <v>47</v>
      </c>
      <c r="N165" s="87"/>
      <c r="O165" s="29"/>
      <c r="P165" s="704"/>
      <c r="Q165" s="54"/>
      <c r="R165" s="29"/>
      <c r="S165" s="704"/>
    </row>
    <row r="166" spans="1:19" s="45" customFormat="1" ht="21" customHeight="1">
      <c r="A166" s="806"/>
      <c r="B166" s="833" t="s">
        <v>37</v>
      </c>
      <c r="C166" s="88"/>
      <c r="D166" s="86"/>
      <c r="E166" s="86"/>
      <c r="F166" s="99"/>
      <c r="G166" s="84">
        <f t="shared" si="11"/>
        <v>2</v>
      </c>
      <c r="H166" s="88">
        <v>60</v>
      </c>
      <c r="I166" s="86">
        <f>J166+L166+K166</f>
        <v>27</v>
      </c>
      <c r="J166" s="86">
        <v>18</v>
      </c>
      <c r="K166" s="86"/>
      <c r="L166" s="86">
        <v>9</v>
      </c>
      <c r="M166" s="89">
        <f>H166-I166</f>
        <v>33</v>
      </c>
      <c r="N166" s="87"/>
      <c r="O166" s="29"/>
      <c r="P166" s="704"/>
      <c r="Q166" s="54"/>
      <c r="R166" s="29">
        <v>3</v>
      </c>
      <c r="S166" s="704"/>
    </row>
    <row r="167" spans="1:19" s="45" customFormat="1" ht="21" customHeight="1">
      <c r="A167" s="806"/>
      <c r="B167" s="833" t="s">
        <v>37</v>
      </c>
      <c r="C167" s="88"/>
      <c r="D167" s="86">
        <v>6</v>
      </c>
      <c r="E167" s="86"/>
      <c r="F167" s="99"/>
      <c r="G167" s="84">
        <f t="shared" si="11"/>
        <v>1</v>
      </c>
      <c r="H167" s="88">
        <v>30</v>
      </c>
      <c r="I167" s="86">
        <f>J167+L167+K167</f>
        <v>16</v>
      </c>
      <c r="J167" s="86">
        <v>8</v>
      </c>
      <c r="K167" s="86"/>
      <c r="L167" s="86">
        <v>8</v>
      </c>
      <c r="M167" s="89">
        <f>H167-I167</f>
        <v>14</v>
      </c>
      <c r="N167" s="87"/>
      <c r="O167" s="29"/>
      <c r="P167" s="704"/>
      <c r="Q167" s="54"/>
      <c r="R167" s="29"/>
      <c r="S167" s="704">
        <v>2</v>
      </c>
    </row>
    <row r="168" spans="1:19" s="45" customFormat="1" ht="21" customHeight="1" thickBot="1">
      <c r="A168" s="820"/>
      <c r="B168" s="299"/>
      <c r="C168" s="300"/>
      <c r="D168" s="91"/>
      <c r="E168" s="91"/>
      <c r="F168" s="98"/>
      <c r="G168" s="242"/>
      <c r="H168" s="301"/>
      <c r="I168" s="91"/>
      <c r="J168" s="91"/>
      <c r="K168" s="91"/>
      <c r="L168" s="91"/>
      <c r="M168" s="302"/>
      <c r="N168" s="830"/>
      <c r="O168" s="157"/>
      <c r="P168" s="831"/>
      <c r="Q168" s="58"/>
      <c r="R168" s="55"/>
      <c r="S168" s="821"/>
    </row>
    <row r="169" spans="1:19" s="45" customFormat="1" ht="21" customHeight="1" thickBot="1">
      <c r="A169" s="2979" t="s">
        <v>316</v>
      </c>
      <c r="B169" s="2988"/>
      <c r="C169" s="2988"/>
      <c r="D169" s="2988"/>
      <c r="E169" s="2988"/>
      <c r="F169" s="2988"/>
      <c r="G169" s="2988"/>
      <c r="H169" s="2988"/>
      <c r="I169" s="2988"/>
      <c r="J169" s="2988"/>
      <c r="K169" s="2988"/>
      <c r="L169" s="2988"/>
      <c r="M169" s="2988"/>
      <c r="N169" s="2988"/>
      <c r="O169" s="2988"/>
      <c r="P169" s="2988"/>
      <c r="Q169" s="2988"/>
      <c r="R169" s="2988"/>
      <c r="S169" s="2989"/>
    </row>
    <row r="170" spans="1:19" s="45" customFormat="1" ht="39" customHeight="1">
      <c r="A170" s="843" t="s">
        <v>203</v>
      </c>
      <c r="B170" s="1121" t="s">
        <v>443</v>
      </c>
      <c r="C170" s="1122"/>
      <c r="D170" s="1123"/>
      <c r="E170" s="1123"/>
      <c r="F170" s="1124"/>
      <c r="G170" s="1125">
        <f>H170/30</f>
        <v>4</v>
      </c>
      <c r="H170" s="418">
        <v>120</v>
      </c>
      <c r="I170" s="91"/>
      <c r="J170" s="91"/>
      <c r="K170" s="91"/>
      <c r="L170" s="91"/>
      <c r="M170" s="302"/>
      <c r="N170" s="300"/>
      <c r="O170" s="55"/>
      <c r="P170" s="821"/>
      <c r="Q170" s="68"/>
      <c r="R170" s="55"/>
      <c r="S170" s="821"/>
    </row>
    <row r="171" spans="1:19" s="45" customFormat="1" ht="21" customHeight="1">
      <c r="A171" s="820"/>
      <c r="B171" s="41" t="s">
        <v>36</v>
      </c>
      <c r="C171" s="87"/>
      <c r="D171" s="86"/>
      <c r="E171" s="86"/>
      <c r="F171" s="67"/>
      <c r="G171" s="83">
        <f>H171/30</f>
        <v>1</v>
      </c>
      <c r="H171" s="90">
        <v>30</v>
      </c>
      <c r="I171" s="86"/>
      <c r="J171" s="86"/>
      <c r="K171" s="86"/>
      <c r="L171" s="86"/>
      <c r="M171" s="89"/>
      <c r="N171" s="788"/>
      <c r="O171" s="46"/>
      <c r="P171" s="790"/>
      <c r="Q171" s="402"/>
      <c r="R171" s="46"/>
      <c r="S171" s="790"/>
    </row>
    <row r="172" spans="1:19" s="45" customFormat="1" ht="21" customHeight="1">
      <c r="A172" s="843" t="s">
        <v>208</v>
      </c>
      <c r="B172" s="146" t="s">
        <v>37</v>
      </c>
      <c r="C172" s="87"/>
      <c r="D172" s="86">
        <v>4</v>
      </c>
      <c r="E172" s="86"/>
      <c r="F172" s="67"/>
      <c r="G172" s="84">
        <f>H172/30</f>
        <v>3</v>
      </c>
      <c r="H172" s="88">
        <v>90</v>
      </c>
      <c r="I172" s="86">
        <f>J172+L172+K172</f>
        <v>60</v>
      </c>
      <c r="J172" s="86">
        <v>30</v>
      </c>
      <c r="K172" s="86">
        <v>30</v>
      </c>
      <c r="L172" s="86"/>
      <c r="M172" s="89">
        <f>H172-I172</f>
        <v>30</v>
      </c>
      <c r="N172" s="788"/>
      <c r="O172" s="46"/>
      <c r="P172" s="790"/>
      <c r="Q172" s="402">
        <v>4</v>
      </c>
      <c r="R172" s="46"/>
      <c r="S172" s="790"/>
    </row>
    <row r="173" spans="1:19" s="45" customFormat="1" ht="33" customHeight="1">
      <c r="A173" s="843" t="s">
        <v>202</v>
      </c>
      <c r="B173" s="851" t="s">
        <v>317</v>
      </c>
      <c r="C173" s="300"/>
      <c r="D173" s="91"/>
      <c r="E173" s="91"/>
      <c r="F173" s="168"/>
      <c r="G173" s="83"/>
      <c r="H173" s="822"/>
      <c r="I173" s="91"/>
      <c r="J173" s="91"/>
      <c r="K173" s="91"/>
      <c r="L173" s="91"/>
      <c r="M173" s="302"/>
      <c r="N173" s="300"/>
      <c r="O173" s="55"/>
      <c r="P173" s="821"/>
      <c r="Q173" s="68"/>
      <c r="R173" s="55"/>
      <c r="S173" s="821"/>
    </row>
    <row r="174" spans="1:19" s="45" customFormat="1" ht="24.75" customHeight="1">
      <c r="A174" s="820"/>
      <c r="B174" s="41" t="s">
        <v>36</v>
      </c>
      <c r="C174" s="300"/>
      <c r="D174" s="91"/>
      <c r="E174" s="91"/>
      <c r="F174" s="168"/>
      <c r="G174" s="83"/>
      <c r="H174" s="822"/>
      <c r="I174" s="91"/>
      <c r="J174" s="91"/>
      <c r="K174" s="91"/>
      <c r="L174" s="91"/>
      <c r="M174" s="302"/>
      <c r="N174" s="300"/>
      <c r="O174" s="55"/>
      <c r="P174" s="821"/>
      <c r="Q174" s="68"/>
      <c r="R174" s="55"/>
      <c r="S174" s="821"/>
    </row>
    <row r="175" spans="1:19" s="45" customFormat="1" ht="33.75" customHeight="1">
      <c r="A175" s="843" t="s">
        <v>323</v>
      </c>
      <c r="B175" s="852" t="s">
        <v>337</v>
      </c>
      <c r="C175" s="87"/>
      <c r="D175" s="86">
        <v>5</v>
      </c>
      <c r="E175" s="86"/>
      <c r="F175" s="67"/>
      <c r="G175" s="96">
        <f>H175/30</f>
        <v>3</v>
      </c>
      <c r="H175" s="88">
        <v>90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54</v>
      </c>
      <c r="N175" s="87"/>
      <c r="O175" s="148"/>
      <c r="P175" s="401"/>
      <c r="Q175" s="795"/>
      <c r="R175" s="148">
        <v>4</v>
      </c>
      <c r="S175" s="401"/>
    </row>
    <row r="176" spans="1:19" s="45" customFormat="1" ht="33" customHeight="1" thickBot="1">
      <c r="A176" s="843" t="s">
        <v>445</v>
      </c>
      <c r="B176" s="853" t="s">
        <v>320</v>
      </c>
      <c r="C176" s="87"/>
      <c r="D176" s="86">
        <v>5</v>
      </c>
      <c r="E176" s="86"/>
      <c r="F176" s="67"/>
      <c r="G176" s="96">
        <f>H176/30</f>
        <v>4.5</v>
      </c>
      <c r="H176" s="88">
        <v>135</v>
      </c>
      <c r="I176" s="86">
        <f>J176+L176+K176</f>
        <v>36</v>
      </c>
      <c r="J176" s="86">
        <v>18</v>
      </c>
      <c r="K176" s="86">
        <v>9</v>
      </c>
      <c r="L176" s="86">
        <v>9</v>
      </c>
      <c r="M176" s="89">
        <f>H176-I176</f>
        <v>99</v>
      </c>
      <c r="N176" s="87"/>
      <c r="O176" s="46"/>
      <c r="P176" s="790"/>
      <c r="Q176" s="402"/>
      <c r="R176" s="46">
        <v>4</v>
      </c>
      <c r="S176" s="790"/>
    </row>
    <row r="177" spans="1:19" s="45" customFormat="1" ht="17.25" customHeight="1" thickBot="1">
      <c r="A177" s="2976" t="s">
        <v>318</v>
      </c>
      <c r="B177" s="3079"/>
      <c r="C177" s="3079"/>
      <c r="D177" s="3079"/>
      <c r="E177" s="3079"/>
      <c r="F177" s="3079"/>
      <c r="G177" s="3079"/>
      <c r="H177" s="3079"/>
      <c r="I177" s="3079"/>
      <c r="J177" s="3079"/>
      <c r="K177" s="3079"/>
      <c r="L177" s="3079"/>
      <c r="M177" s="3079"/>
      <c r="N177" s="3079"/>
      <c r="O177" s="3079"/>
      <c r="P177" s="3079"/>
      <c r="Q177" s="3079"/>
      <c r="R177" s="3079"/>
      <c r="S177" s="3080"/>
    </row>
    <row r="178" spans="1:19" s="45" customFormat="1" ht="21" customHeight="1">
      <c r="A178" s="843" t="s">
        <v>207</v>
      </c>
      <c r="B178" s="854" t="s">
        <v>319</v>
      </c>
      <c r="C178" s="300"/>
      <c r="D178" s="91"/>
      <c r="E178" s="91"/>
      <c r="F178" s="168"/>
      <c r="G178" s="83">
        <f>H178/30</f>
        <v>11.5</v>
      </c>
      <c r="H178" s="822">
        <v>345</v>
      </c>
      <c r="I178" s="91"/>
      <c r="J178" s="91"/>
      <c r="K178" s="91"/>
      <c r="L178" s="91"/>
      <c r="M178" s="302"/>
      <c r="N178" s="300"/>
      <c r="O178" s="55"/>
      <c r="P178" s="821"/>
      <c r="Q178" s="68"/>
      <c r="R178" s="55"/>
      <c r="S178" s="821"/>
    </row>
    <row r="179" spans="1:19" s="45" customFormat="1" ht="21" customHeight="1">
      <c r="A179" s="820"/>
      <c r="B179" s="41" t="s">
        <v>36</v>
      </c>
      <c r="C179" s="300"/>
      <c r="D179" s="91"/>
      <c r="E179" s="91"/>
      <c r="F179" s="168"/>
      <c r="G179" s="83">
        <f>H179/30</f>
        <v>4</v>
      </c>
      <c r="H179" s="822">
        <v>120</v>
      </c>
      <c r="I179" s="91"/>
      <c r="J179" s="91"/>
      <c r="K179" s="91"/>
      <c r="L179" s="91"/>
      <c r="M179" s="302"/>
      <c r="N179" s="300"/>
      <c r="O179" s="55"/>
      <c r="P179" s="821"/>
      <c r="Q179" s="68"/>
      <c r="R179" s="55"/>
      <c r="S179" s="821"/>
    </row>
    <row r="180" spans="1:19" s="45" customFormat="1" ht="23.25" customHeight="1">
      <c r="A180" s="843" t="s">
        <v>211</v>
      </c>
      <c r="B180" s="146" t="s">
        <v>37</v>
      </c>
      <c r="C180" s="87"/>
      <c r="D180" s="893">
        <v>4</v>
      </c>
      <c r="E180" s="86"/>
      <c r="F180" s="67"/>
      <c r="G180" s="96">
        <f>H180/30</f>
        <v>3</v>
      </c>
      <c r="H180" s="88">
        <v>90</v>
      </c>
      <c r="I180" s="86">
        <f>J180+L180+K180</f>
        <v>36</v>
      </c>
      <c r="J180" s="86"/>
      <c r="K180" s="86"/>
      <c r="L180" s="86">
        <v>36</v>
      </c>
      <c r="M180" s="89">
        <f>H180-I180</f>
        <v>54</v>
      </c>
      <c r="N180" s="788"/>
      <c r="O180" s="46"/>
      <c r="P180" s="790"/>
      <c r="Q180" s="402">
        <v>4</v>
      </c>
      <c r="R180" s="46"/>
      <c r="S180" s="790"/>
    </row>
    <row r="181" spans="1:19" s="45" customFormat="1" ht="21" customHeight="1" thickBot="1">
      <c r="A181" s="843" t="s">
        <v>212</v>
      </c>
      <c r="B181" s="146" t="s">
        <v>37</v>
      </c>
      <c r="C181" s="87"/>
      <c r="D181" s="86">
        <v>5</v>
      </c>
      <c r="E181" s="86"/>
      <c r="F181" s="67"/>
      <c r="G181" s="96">
        <f>H181/30</f>
        <v>4.5</v>
      </c>
      <c r="H181" s="88">
        <v>135</v>
      </c>
      <c r="I181" s="86">
        <v>72</v>
      </c>
      <c r="J181" s="86"/>
      <c r="K181" s="86"/>
      <c r="L181" s="86">
        <v>72</v>
      </c>
      <c r="M181" s="89">
        <f>H181-I181</f>
        <v>63</v>
      </c>
      <c r="N181" s="788"/>
      <c r="O181" s="46"/>
      <c r="P181" s="790"/>
      <c r="Q181" s="402"/>
      <c r="R181" s="46">
        <v>8</v>
      </c>
      <c r="S181" s="790"/>
    </row>
    <row r="182" spans="1:19" s="45" customFormat="1" ht="18" customHeight="1" thickBot="1">
      <c r="A182" s="178"/>
      <c r="B182" s="204" t="s">
        <v>180</v>
      </c>
      <c r="C182" s="205"/>
      <c r="D182" s="205"/>
      <c r="E182" s="205"/>
      <c r="F182" s="206"/>
      <c r="G182" s="185">
        <f>G183+G184</f>
        <v>63</v>
      </c>
      <c r="H182" s="207">
        <f>G182*30</f>
        <v>1890</v>
      </c>
      <c r="I182" s="208"/>
      <c r="J182" s="208"/>
      <c r="K182" s="208"/>
      <c r="L182" s="208"/>
      <c r="M182" s="786"/>
      <c r="N182" s="792"/>
      <c r="O182" s="209"/>
      <c r="P182" s="210"/>
      <c r="Q182" s="792"/>
      <c r="R182" s="209"/>
      <c r="S182" s="210"/>
    </row>
    <row r="183" spans="1:19" s="45" customFormat="1" ht="18" customHeight="1" thickBot="1">
      <c r="A183" s="179"/>
      <c r="B183" s="766" t="s">
        <v>72</v>
      </c>
      <c r="C183" s="211"/>
      <c r="D183" s="211"/>
      <c r="E183" s="211"/>
      <c r="F183" s="212"/>
      <c r="G183" s="767">
        <f>G135+G127+G132+G138+G142+G147+G154+G157+G161+G164</f>
        <v>19</v>
      </c>
      <c r="H183" s="767">
        <f>H135+H127+H132+H138+H142+H147+H154+H157+H161+H164</f>
        <v>570</v>
      </c>
      <c r="I183" s="213"/>
      <c r="J183" s="213"/>
      <c r="K183" s="213"/>
      <c r="L183" s="213"/>
      <c r="M183" s="787"/>
      <c r="N183" s="793"/>
      <c r="O183" s="214"/>
      <c r="P183" s="215"/>
      <c r="Q183" s="793"/>
      <c r="R183" s="214"/>
      <c r="S183" s="215"/>
    </row>
    <row r="184" spans="1:19" s="45" customFormat="1" ht="18" customHeight="1" thickBot="1">
      <c r="A184" s="178"/>
      <c r="B184" s="204" t="s">
        <v>179</v>
      </c>
      <c r="C184" s="205"/>
      <c r="D184" s="205"/>
      <c r="E184" s="205"/>
      <c r="F184" s="206"/>
      <c r="G184" s="185">
        <f aca="true" t="shared" si="12" ref="G184:M184">G136+G128+G130+G133+G139+G145+G148+G151+G155+G158+G162+G165+G172+G175+G176</f>
        <v>44</v>
      </c>
      <c r="H184" s="185">
        <f t="shared" si="12"/>
        <v>1320</v>
      </c>
      <c r="I184" s="185">
        <f t="shared" si="12"/>
        <v>580</v>
      </c>
      <c r="J184" s="185">
        <f t="shared" si="12"/>
        <v>348</v>
      </c>
      <c r="K184" s="185">
        <f t="shared" si="12"/>
        <v>104</v>
      </c>
      <c r="L184" s="185">
        <f t="shared" si="12"/>
        <v>128</v>
      </c>
      <c r="M184" s="185">
        <f t="shared" si="12"/>
        <v>740</v>
      </c>
      <c r="N184" s="185">
        <f>N128+N130+N133+N139+N148+N151+N155+N158+N162+N165+N172+N175+N176</f>
        <v>0</v>
      </c>
      <c r="O184" s="185">
        <v>2</v>
      </c>
      <c r="P184" s="185">
        <f>P128+P130+P133+P139+P148+P151+P155+P158+P162+P165+P172+P175+P176</f>
        <v>6</v>
      </c>
      <c r="Q184" s="185">
        <f>Q130+Q158+Q162+Q172</f>
        <v>14</v>
      </c>
      <c r="R184" s="185">
        <f>R133+R145+R166+R175+R176</f>
        <v>20</v>
      </c>
      <c r="S184" s="185">
        <f>S128+S139+S148+S151+S167</f>
        <v>15</v>
      </c>
    </row>
    <row r="185" spans="1:19" s="45" customFormat="1" ht="22.5" customHeight="1" thickBot="1">
      <c r="A185" s="2982"/>
      <c r="B185" s="3081"/>
      <c r="C185" s="3081"/>
      <c r="D185" s="3081"/>
      <c r="E185" s="3081"/>
      <c r="F185" s="3081"/>
      <c r="G185" s="3081"/>
      <c r="H185" s="3081"/>
      <c r="I185" s="3081"/>
      <c r="J185" s="3081"/>
      <c r="K185" s="3081"/>
      <c r="L185" s="3081"/>
      <c r="M185" s="3081"/>
      <c r="N185" s="3081"/>
      <c r="O185" s="3081"/>
      <c r="P185" s="3081"/>
      <c r="Q185" s="3081"/>
      <c r="R185" s="3081"/>
      <c r="S185" s="3082"/>
    </row>
    <row r="186" spans="1:19" s="45" customFormat="1" ht="15" customHeight="1" thickBot="1">
      <c r="A186" s="2969" t="s">
        <v>343</v>
      </c>
      <c r="B186" s="3083"/>
      <c r="C186" s="3083"/>
      <c r="D186" s="3083"/>
      <c r="E186" s="3083"/>
      <c r="F186" s="3083"/>
      <c r="G186" s="3083"/>
      <c r="H186" s="3083"/>
      <c r="I186" s="3083"/>
      <c r="J186" s="3083"/>
      <c r="K186" s="3083"/>
      <c r="L186" s="3083"/>
      <c r="M186" s="3083"/>
      <c r="N186" s="3083"/>
      <c r="O186" s="3083"/>
      <c r="P186" s="3083"/>
      <c r="Q186" s="3083"/>
      <c r="R186" s="3083"/>
      <c r="S186" s="3084"/>
    </row>
    <row r="187" spans="1:19" s="45" customFormat="1" ht="36" customHeight="1">
      <c r="A187" s="906" t="s">
        <v>183</v>
      </c>
      <c r="B187" s="907" t="s">
        <v>371</v>
      </c>
      <c r="C187" s="721">
        <v>6</v>
      </c>
      <c r="D187" s="722"/>
      <c r="E187" s="729"/>
      <c r="F187" s="730"/>
      <c r="G187" s="724">
        <v>2</v>
      </c>
      <c r="H187" s="908">
        <f>G187*30</f>
        <v>60</v>
      </c>
      <c r="I187" s="909">
        <f>SUM(J187:L187)</f>
        <v>32</v>
      </c>
      <c r="J187" s="910">
        <v>16</v>
      </c>
      <c r="K187" s="911">
        <v>8</v>
      </c>
      <c r="L187" s="911">
        <v>8</v>
      </c>
      <c r="M187" s="912">
        <f>H187-I187</f>
        <v>28</v>
      </c>
      <c r="N187" s="913" t="s">
        <v>181</v>
      </c>
      <c r="O187" s="914" t="s">
        <v>181</v>
      </c>
      <c r="P187" s="716" t="s">
        <v>181</v>
      </c>
      <c r="Q187" s="913" t="s">
        <v>181</v>
      </c>
      <c r="R187" s="914" t="s">
        <v>181</v>
      </c>
      <c r="S187" s="716">
        <v>4</v>
      </c>
    </row>
    <row r="188" spans="1:19" s="45" customFormat="1" ht="37.5" customHeight="1">
      <c r="A188" s="906" t="s">
        <v>184</v>
      </c>
      <c r="B188" s="915" t="s">
        <v>182</v>
      </c>
      <c r="C188" s="721"/>
      <c r="D188" s="722"/>
      <c r="E188" s="729"/>
      <c r="F188" s="730"/>
      <c r="G188" s="724">
        <f>G189+G191+G192</f>
        <v>9</v>
      </c>
      <c r="H188" s="996">
        <f>H189+H191+H192</f>
        <v>270</v>
      </c>
      <c r="I188" s="734"/>
      <c r="J188" s="723"/>
      <c r="K188" s="722"/>
      <c r="L188" s="722"/>
      <c r="M188" s="917"/>
      <c r="N188" s="731" t="s">
        <v>181</v>
      </c>
      <c r="O188" s="732" t="s">
        <v>181</v>
      </c>
      <c r="P188" s="733" t="s">
        <v>181</v>
      </c>
      <c r="Q188" s="731" t="s">
        <v>181</v>
      </c>
      <c r="R188" s="732" t="s">
        <v>181</v>
      </c>
      <c r="S188" s="733" t="s">
        <v>181</v>
      </c>
    </row>
    <row r="189" spans="1:19" s="45" customFormat="1" ht="18" customHeight="1">
      <c r="A189" s="918"/>
      <c r="B189" s="919" t="s">
        <v>36</v>
      </c>
      <c r="C189" s="721"/>
      <c r="D189" s="722"/>
      <c r="E189" s="729"/>
      <c r="F189" s="730"/>
      <c r="G189" s="725">
        <v>3.5</v>
      </c>
      <c r="H189" s="920">
        <f>G189*30</f>
        <v>105</v>
      </c>
      <c r="I189" s="734"/>
      <c r="J189" s="723"/>
      <c r="K189" s="722"/>
      <c r="L189" s="722"/>
      <c r="M189" s="917"/>
      <c r="N189" s="731" t="s">
        <v>181</v>
      </c>
      <c r="O189" s="732" t="s">
        <v>181</v>
      </c>
      <c r="P189" s="733" t="s">
        <v>181</v>
      </c>
      <c r="Q189" s="731" t="s">
        <v>181</v>
      </c>
      <c r="R189" s="732" t="s">
        <v>181</v>
      </c>
      <c r="S189" s="733" t="s">
        <v>181</v>
      </c>
    </row>
    <row r="190" spans="1:19" s="1172" customFormat="1" ht="18" customHeight="1">
      <c r="A190" s="1161" t="s">
        <v>185</v>
      </c>
      <c r="B190" s="1162" t="s">
        <v>37</v>
      </c>
      <c r="C190" s="1163"/>
      <c r="D190" s="1164"/>
      <c r="E190" s="1165"/>
      <c r="F190" s="1166"/>
      <c r="G190" s="1167">
        <f>SUM(G$191:G$192)</f>
        <v>5.5</v>
      </c>
      <c r="H190" s="1168">
        <f aca="true" t="shared" si="13" ref="H190:M190">SUM(H$191:H$192)</f>
        <v>165</v>
      </c>
      <c r="I190" s="1168">
        <f t="shared" si="13"/>
        <v>99</v>
      </c>
      <c r="J190" s="1168">
        <f t="shared" si="13"/>
        <v>51</v>
      </c>
      <c r="K190" s="1168">
        <f t="shared" si="13"/>
        <v>24</v>
      </c>
      <c r="L190" s="1168">
        <f t="shared" si="13"/>
        <v>24</v>
      </c>
      <c r="M190" s="1168">
        <f t="shared" si="13"/>
        <v>66</v>
      </c>
      <c r="N190" s="1169" t="s">
        <v>181</v>
      </c>
      <c r="O190" s="1170" t="s">
        <v>181</v>
      </c>
      <c r="P190" s="1171" t="s">
        <v>181</v>
      </c>
      <c r="Q190" s="1169" t="s">
        <v>181</v>
      </c>
      <c r="R190" s="1170" t="s">
        <v>181</v>
      </c>
      <c r="S190" s="1171" t="s">
        <v>181</v>
      </c>
    </row>
    <row r="191" spans="1:19" s="1172" customFormat="1" ht="18" customHeight="1">
      <c r="A191" s="1173"/>
      <c r="B191" s="1174" t="s">
        <v>37</v>
      </c>
      <c r="C191" s="1163"/>
      <c r="D191" s="1175"/>
      <c r="E191" s="1165"/>
      <c r="F191" s="1166"/>
      <c r="G191" s="1176">
        <v>2.5</v>
      </c>
      <c r="H191" s="1177">
        <f>G191*30</f>
        <v>75</v>
      </c>
      <c r="I191" s="1178">
        <f>SUM(J191:L191)</f>
        <v>45</v>
      </c>
      <c r="J191" s="1179">
        <v>15</v>
      </c>
      <c r="K191" s="1164">
        <v>15</v>
      </c>
      <c r="L191" s="1164">
        <v>15</v>
      </c>
      <c r="M191" s="1180">
        <f>H191-I191</f>
        <v>30</v>
      </c>
      <c r="N191" s="1169" t="s">
        <v>181</v>
      </c>
      <c r="O191" s="1170" t="s">
        <v>181</v>
      </c>
      <c r="P191" s="1171" t="s">
        <v>181</v>
      </c>
      <c r="Q191" s="1169">
        <v>3</v>
      </c>
      <c r="R191" s="1170" t="s">
        <v>181</v>
      </c>
      <c r="S191" s="1171" t="s">
        <v>181</v>
      </c>
    </row>
    <row r="192" spans="1:19" s="1172" customFormat="1" ht="18" customHeight="1">
      <c r="A192" s="1173"/>
      <c r="B192" s="1174" t="s">
        <v>37</v>
      </c>
      <c r="C192" s="1163">
        <v>5</v>
      </c>
      <c r="D192" s="1164"/>
      <c r="E192" s="1165"/>
      <c r="F192" s="1166"/>
      <c r="G192" s="1176">
        <v>3</v>
      </c>
      <c r="H192" s="1177">
        <f>G192*30</f>
        <v>90</v>
      </c>
      <c r="I192" s="1178">
        <f>SUM(J192:L192)</f>
        <v>54</v>
      </c>
      <c r="J192" s="1179">
        <v>36</v>
      </c>
      <c r="K192" s="1164">
        <v>9</v>
      </c>
      <c r="L192" s="1164">
        <v>9</v>
      </c>
      <c r="M192" s="1180">
        <f>H192-I192</f>
        <v>36</v>
      </c>
      <c r="N192" s="1169" t="s">
        <v>181</v>
      </c>
      <c r="O192" s="1170" t="s">
        <v>181</v>
      </c>
      <c r="P192" s="1171" t="s">
        <v>181</v>
      </c>
      <c r="Q192" s="1169" t="s">
        <v>181</v>
      </c>
      <c r="R192" s="1170">
        <v>6</v>
      </c>
      <c r="S192" s="1171" t="s">
        <v>181</v>
      </c>
    </row>
    <row r="193" spans="1:19" s="45" customFormat="1" ht="31.5" customHeight="1">
      <c r="A193" s="451" t="s">
        <v>213</v>
      </c>
      <c r="B193" s="907" t="s">
        <v>372</v>
      </c>
      <c r="C193" s="721"/>
      <c r="D193" s="722"/>
      <c r="E193" s="729"/>
      <c r="F193" s="730"/>
      <c r="G193" s="724"/>
      <c r="H193" s="916"/>
      <c r="I193" s="226"/>
      <c r="J193" s="735"/>
      <c r="K193" s="736"/>
      <c r="L193" s="736"/>
      <c r="M193" s="452"/>
      <c r="N193" s="731"/>
      <c r="O193" s="732"/>
      <c r="P193" s="733"/>
      <c r="Q193" s="731"/>
      <c r="R193" s="732"/>
      <c r="S193" s="733"/>
    </row>
    <row r="194" spans="1:19" s="1172" customFormat="1" ht="18" customHeight="1">
      <c r="A194" s="1181" t="s">
        <v>214</v>
      </c>
      <c r="B194" s="1182" t="s">
        <v>218</v>
      </c>
      <c r="C194" s="1183"/>
      <c r="D194" s="1165"/>
      <c r="E194" s="1165"/>
      <c r="F194" s="1166"/>
      <c r="G194" s="1167">
        <f>SUM(G195:G196)</f>
        <v>3</v>
      </c>
      <c r="H194" s="1184">
        <f>SUM(H195:H196)</f>
        <v>90</v>
      </c>
      <c r="I194" s="1185"/>
      <c r="J194" s="1165"/>
      <c r="K194" s="1165"/>
      <c r="L194" s="1165"/>
      <c r="M194" s="1186"/>
      <c r="N194" s="1169" t="s">
        <v>181</v>
      </c>
      <c r="O194" s="1170" t="s">
        <v>181</v>
      </c>
      <c r="P194" s="1171" t="s">
        <v>181</v>
      </c>
      <c r="Q194" s="1169" t="s">
        <v>181</v>
      </c>
      <c r="R194" s="1170" t="s">
        <v>181</v>
      </c>
      <c r="S194" s="1171" t="s">
        <v>181</v>
      </c>
    </row>
    <row r="195" spans="1:19" s="1172" customFormat="1" ht="18.75" customHeight="1">
      <c r="A195" s="1161"/>
      <c r="B195" s="1187" t="s">
        <v>36</v>
      </c>
      <c r="C195" s="1183"/>
      <c r="D195" s="1165"/>
      <c r="E195" s="1165"/>
      <c r="F195" s="1166"/>
      <c r="G195" s="1188">
        <v>1</v>
      </c>
      <c r="H195" s="1189">
        <f>G195*30</f>
        <v>30</v>
      </c>
      <c r="I195" s="1185"/>
      <c r="J195" s="1165"/>
      <c r="K195" s="1165"/>
      <c r="L195" s="1165"/>
      <c r="M195" s="1186"/>
      <c r="N195" s="1169" t="s">
        <v>181</v>
      </c>
      <c r="O195" s="1170" t="s">
        <v>181</v>
      </c>
      <c r="P195" s="1171" t="s">
        <v>181</v>
      </c>
      <c r="Q195" s="1169" t="s">
        <v>181</v>
      </c>
      <c r="R195" s="1170" t="s">
        <v>181</v>
      </c>
      <c r="S195" s="1171" t="s">
        <v>181</v>
      </c>
    </row>
    <row r="196" spans="1:19" s="1172" customFormat="1" ht="18" customHeight="1">
      <c r="A196" s="1181" t="s">
        <v>373</v>
      </c>
      <c r="B196" s="1162" t="s">
        <v>37</v>
      </c>
      <c r="C196" s="1183"/>
      <c r="D196" s="1165">
        <v>4</v>
      </c>
      <c r="E196" s="1165"/>
      <c r="F196" s="1166"/>
      <c r="G196" s="1167">
        <v>2</v>
      </c>
      <c r="H196" s="1190">
        <f>G196*30</f>
        <v>60</v>
      </c>
      <c r="I196" s="1191">
        <f>SUM(J196:L196)</f>
        <v>30</v>
      </c>
      <c r="J196" s="1192">
        <v>15</v>
      </c>
      <c r="K196" s="1192">
        <v>15</v>
      </c>
      <c r="L196" s="1192"/>
      <c r="M196" s="1193">
        <f>H196-I196</f>
        <v>30</v>
      </c>
      <c r="N196" s="1169" t="s">
        <v>181</v>
      </c>
      <c r="O196" s="1170" t="s">
        <v>181</v>
      </c>
      <c r="P196" s="1171" t="s">
        <v>181</v>
      </c>
      <c r="Q196" s="1169">
        <v>2</v>
      </c>
      <c r="R196" s="1170"/>
      <c r="S196" s="1171" t="s">
        <v>181</v>
      </c>
    </row>
    <row r="197" spans="1:19" s="45" customFormat="1" ht="37.5" customHeight="1">
      <c r="A197" s="451"/>
      <c r="B197" s="907" t="s">
        <v>374</v>
      </c>
      <c r="C197" s="740"/>
      <c r="D197" s="729"/>
      <c r="E197" s="729"/>
      <c r="F197" s="730"/>
      <c r="G197" s="724"/>
      <c r="H197" s="922"/>
      <c r="I197" s="226"/>
      <c r="J197" s="741"/>
      <c r="K197" s="741"/>
      <c r="L197" s="741"/>
      <c r="M197" s="452"/>
      <c r="N197" s="731"/>
      <c r="O197" s="732"/>
      <c r="P197" s="733"/>
      <c r="Q197" s="731"/>
      <c r="R197" s="732"/>
      <c r="S197" s="733"/>
    </row>
    <row r="198" spans="1:19" s="1172" customFormat="1" ht="32.25" customHeight="1">
      <c r="A198" s="1181" t="s">
        <v>375</v>
      </c>
      <c r="B198" s="1182" t="s">
        <v>188</v>
      </c>
      <c r="C198" s="1194"/>
      <c r="D198" s="1195"/>
      <c r="E198" s="1196"/>
      <c r="F198" s="1197"/>
      <c r="G198" s="1167">
        <f>SUM(G199:G200)</f>
        <v>5</v>
      </c>
      <c r="H198" s="1184">
        <f>SUM(H199:H200)</f>
        <v>150</v>
      </c>
      <c r="I198" s="1198"/>
      <c r="J198" s="1199"/>
      <c r="K198" s="1199"/>
      <c r="L198" s="1199"/>
      <c r="M198" s="1200"/>
      <c r="N198" s="1169" t="s">
        <v>181</v>
      </c>
      <c r="O198" s="1170" t="s">
        <v>181</v>
      </c>
      <c r="P198" s="1171" t="s">
        <v>181</v>
      </c>
      <c r="Q198" s="1169" t="s">
        <v>181</v>
      </c>
      <c r="R198" s="1170" t="s">
        <v>181</v>
      </c>
      <c r="S198" s="1171" t="s">
        <v>181</v>
      </c>
    </row>
    <row r="199" spans="1:19" s="1172" customFormat="1" ht="18" customHeight="1">
      <c r="A199" s="1181" t="s">
        <v>376</v>
      </c>
      <c r="B199" s="1187" t="s">
        <v>36</v>
      </c>
      <c r="C199" s="1194"/>
      <c r="D199" s="1195"/>
      <c r="E199" s="1196"/>
      <c r="F199" s="1197"/>
      <c r="G199" s="1188">
        <v>3</v>
      </c>
      <c r="H199" s="1189">
        <f>G199*30</f>
        <v>90</v>
      </c>
      <c r="I199" s="1198"/>
      <c r="J199" s="1199"/>
      <c r="K199" s="1199"/>
      <c r="L199" s="1199"/>
      <c r="M199" s="1200"/>
      <c r="N199" s="1169" t="s">
        <v>181</v>
      </c>
      <c r="O199" s="1170" t="s">
        <v>181</v>
      </c>
      <c r="P199" s="1171" t="s">
        <v>181</v>
      </c>
      <c r="Q199" s="1169" t="s">
        <v>181</v>
      </c>
      <c r="R199" s="1170" t="s">
        <v>181</v>
      </c>
      <c r="S199" s="1171" t="s">
        <v>181</v>
      </c>
    </row>
    <row r="200" spans="1:19" s="1172" customFormat="1" ht="18" customHeight="1">
      <c r="A200" s="1181" t="s">
        <v>377</v>
      </c>
      <c r="B200" s="1162" t="s">
        <v>37</v>
      </c>
      <c r="C200" s="1194">
        <v>6</v>
      </c>
      <c r="D200" s="1195"/>
      <c r="E200" s="1196"/>
      <c r="F200" s="1197"/>
      <c r="G200" s="1167">
        <v>2</v>
      </c>
      <c r="H200" s="1190">
        <f>G200*30</f>
        <v>60</v>
      </c>
      <c r="I200" s="1191">
        <f>SUM(J200:L200)</f>
        <v>24</v>
      </c>
      <c r="J200" s="1199">
        <v>16</v>
      </c>
      <c r="K200" s="1199">
        <v>8</v>
      </c>
      <c r="L200" s="1199"/>
      <c r="M200" s="1193">
        <f>H200-I200</f>
        <v>36</v>
      </c>
      <c r="N200" s="1169" t="s">
        <v>181</v>
      </c>
      <c r="O200" s="1170" t="s">
        <v>181</v>
      </c>
      <c r="P200" s="1171" t="s">
        <v>181</v>
      </c>
      <c r="Q200" s="1169" t="s">
        <v>181</v>
      </c>
      <c r="R200" s="1170"/>
      <c r="S200" s="1171">
        <v>3</v>
      </c>
    </row>
    <row r="201" spans="1:19" s="45" customFormat="1" ht="32.25" customHeight="1">
      <c r="A201" s="451" t="s">
        <v>215</v>
      </c>
      <c r="B201" s="915" t="s">
        <v>186</v>
      </c>
      <c r="C201" s="721"/>
      <c r="D201" s="722"/>
      <c r="E201" s="729"/>
      <c r="F201" s="730"/>
      <c r="G201" s="724">
        <f>SUM(G$202:G$203)</f>
        <v>4.5</v>
      </c>
      <c r="H201" s="996">
        <f>SUM(H$202:H$203)</f>
        <v>135</v>
      </c>
      <c r="I201" s="737"/>
      <c r="J201" s="735"/>
      <c r="K201" s="736"/>
      <c r="L201" s="736"/>
      <c r="M201" s="924"/>
      <c r="N201" s="731" t="s">
        <v>181</v>
      </c>
      <c r="O201" s="732" t="s">
        <v>181</v>
      </c>
      <c r="P201" s="733" t="s">
        <v>181</v>
      </c>
      <c r="Q201" s="731" t="s">
        <v>181</v>
      </c>
      <c r="R201" s="732" t="s">
        <v>181</v>
      </c>
      <c r="S201" s="733" t="s">
        <v>181</v>
      </c>
    </row>
    <row r="202" spans="1:19" s="45" customFormat="1" ht="16.5" customHeight="1">
      <c r="A202" s="451"/>
      <c r="B202" s="919" t="s">
        <v>36</v>
      </c>
      <c r="C202" s="721"/>
      <c r="D202" s="722"/>
      <c r="E202" s="729"/>
      <c r="F202" s="730"/>
      <c r="G202" s="725">
        <v>2.5</v>
      </c>
      <c r="H202" s="920">
        <f>G202*30</f>
        <v>75</v>
      </c>
      <c r="I202" s="737"/>
      <c r="J202" s="735"/>
      <c r="K202" s="736"/>
      <c r="L202" s="736"/>
      <c r="M202" s="924"/>
      <c r="N202" s="731" t="s">
        <v>181</v>
      </c>
      <c r="O202" s="732" t="s">
        <v>181</v>
      </c>
      <c r="P202" s="733" t="s">
        <v>181</v>
      </c>
      <c r="Q202" s="731" t="s">
        <v>181</v>
      </c>
      <c r="R202" s="732" t="s">
        <v>181</v>
      </c>
      <c r="S202" s="733" t="s">
        <v>181</v>
      </c>
    </row>
    <row r="203" spans="1:19" s="45" customFormat="1" ht="36.75" customHeight="1">
      <c r="A203" s="451" t="s">
        <v>216</v>
      </c>
      <c r="B203" s="921" t="s">
        <v>37</v>
      </c>
      <c r="C203" s="721">
        <v>4</v>
      </c>
      <c r="D203" s="722"/>
      <c r="E203" s="729"/>
      <c r="F203" s="730"/>
      <c r="G203" s="724">
        <v>2</v>
      </c>
      <c r="H203" s="922">
        <f>G203*30</f>
        <v>60</v>
      </c>
      <c r="I203" s="226">
        <f>SUM(J203:L203)</f>
        <v>30</v>
      </c>
      <c r="J203" s="738">
        <v>15</v>
      </c>
      <c r="K203" s="739">
        <v>8</v>
      </c>
      <c r="L203" s="739">
        <v>7</v>
      </c>
      <c r="M203" s="452">
        <f>H203-I203</f>
        <v>30</v>
      </c>
      <c r="N203" s="731" t="s">
        <v>181</v>
      </c>
      <c r="O203" s="732" t="s">
        <v>181</v>
      </c>
      <c r="P203" s="733" t="s">
        <v>181</v>
      </c>
      <c r="Q203" s="731">
        <v>2</v>
      </c>
      <c r="R203" s="732" t="s">
        <v>181</v>
      </c>
      <c r="S203" s="733" t="s">
        <v>181</v>
      </c>
    </row>
    <row r="204" spans="1:19" s="1172" customFormat="1" ht="18" customHeight="1">
      <c r="A204" s="1181" t="s">
        <v>217</v>
      </c>
      <c r="B204" s="1201" t="s">
        <v>220</v>
      </c>
      <c r="C204" s="1194"/>
      <c r="D204" s="1195"/>
      <c r="E204" s="1195"/>
      <c r="F204" s="1202"/>
      <c r="G204" s="1167">
        <f>G205+G206</f>
        <v>3</v>
      </c>
      <c r="H204" s="1190">
        <f>G204*30</f>
        <v>90</v>
      </c>
      <c r="I204" s="1191"/>
      <c r="J204" s="1203"/>
      <c r="K204" s="1204"/>
      <c r="L204" s="1204"/>
      <c r="M204" s="1193"/>
      <c r="N204" s="1169"/>
      <c r="O204" s="1170"/>
      <c r="P204" s="1171"/>
      <c r="Q204" s="1169"/>
      <c r="R204" s="1170"/>
      <c r="S204" s="1171"/>
    </row>
    <row r="205" spans="1:19" s="1172" customFormat="1" ht="18" customHeight="1">
      <c r="A205" s="1181"/>
      <c r="B205" s="1187" t="s">
        <v>36</v>
      </c>
      <c r="C205" s="1194"/>
      <c r="D205" s="1195"/>
      <c r="E205" s="1195"/>
      <c r="F205" s="1202"/>
      <c r="G205" s="1167">
        <v>1</v>
      </c>
      <c r="H205" s="1190">
        <f>G205*30</f>
        <v>30</v>
      </c>
      <c r="I205" s="1191"/>
      <c r="J205" s="1203"/>
      <c r="K205" s="1204"/>
      <c r="L205" s="1204"/>
      <c r="M205" s="1193"/>
      <c r="N205" s="1169"/>
      <c r="O205" s="1170"/>
      <c r="P205" s="1171"/>
      <c r="Q205" s="1169"/>
      <c r="R205" s="1170"/>
      <c r="S205" s="1171"/>
    </row>
    <row r="206" spans="1:19" s="1172" customFormat="1" ht="18" customHeight="1">
      <c r="A206" s="1181"/>
      <c r="B206" s="1162" t="s">
        <v>37</v>
      </c>
      <c r="C206" s="1194"/>
      <c r="D206" s="1195">
        <v>6</v>
      </c>
      <c r="E206" s="1195"/>
      <c r="F206" s="1202"/>
      <c r="G206" s="1167">
        <v>2</v>
      </c>
      <c r="H206" s="1190">
        <f>G206*30</f>
        <v>60</v>
      </c>
      <c r="I206" s="1191">
        <f>SUM(J206:L206)</f>
        <v>32</v>
      </c>
      <c r="J206" s="1203">
        <v>16</v>
      </c>
      <c r="K206" s="1204">
        <v>8</v>
      </c>
      <c r="L206" s="1204">
        <v>8</v>
      </c>
      <c r="M206" s="1193">
        <f>H206-I206</f>
        <v>28</v>
      </c>
      <c r="N206" s="1169" t="s">
        <v>181</v>
      </c>
      <c r="O206" s="1170" t="s">
        <v>181</v>
      </c>
      <c r="P206" s="1171" t="s">
        <v>181</v>
      </c>
      <c r="Q206" s="1169" t="s">
        <v>181</v>
      </c>
      <c r="R206" s="1170"/>
      <c r="S206" s="1171">
        <v>4</v>
      </c>
    </row>
    <row r="207" spans="1:19" s="1172" customFormat="1" ht="18.75" customHeight="1">
      <c r="A207" s="1181" t="s">
        <v>219</v>
      </c>
      <c r="B207" s="1173" t="s">
        <v>189</v>
      </c>
      <c r="C207" s="1163"/>
      <c r="D207" s="1164"/>
      <c r="E207" s="1165"/>
      <c r="F207" s="1166"/>
      <c r="G207" s="1208">
        <f>G208+G209</f>
        <v>5</v>
      </c>
      <c r="H207" s="1209">
        <f>H208+H209</f>
        <v>150</v>
      </c>
      <c r="I207" s="1206"/>
      <c r="J207" s="1179"/>
      <c r="K207" s="1164"/>
      <c r="L207" s="1164"/>
      <c r="M207" s="1207"/>
      <c r="N207" s="1169" t="s">
        <v>181</v>
      </c>
      <c r="O207" s="1170" t="s">
        <v>181</v>
      </c>
      <c r="P207" s="1171" t="s">
        <v>181</v>
      </c>
      <c r="Q207" s="1169" t="s">
        <v>181</v>
      </c>
      <c r="R207" s="1170" t="s">
        <v>181</v>
      </c>
      <c r="S207" s="1171" t="s">
        <v>181</v>
      </c>
    </row>
    <row r="208" spans="1:19" s="1172" customFormat="1" ht="18" customHeight="1">
      <c r="A208" s="1161"/>
      <c r="B208" s="1187" t="s">
        <v>36</v>
      </c>
      <c r="C208" s="1163"/>
      <c r="D208" s="1164"/>
      <c r="E208" s="1165"/>
      <c r="F208" s="1166"/>
      <c r="G208" s="1205">
        <v>2</v>
      </c>
      <c r="H208" s="1189">
        <f>G208*30</f>
        <v>60</v>
      </c>
      <c r="I208" s="1206"/>
      <c r="J208" s="1179"/>
      <c r="K208" s="1164"/>
      <c r="L208" s="1164"/>
      <c r="M208" s="1207"/>
      <c r="N208" s="1169" t="s">
        <v>181</v>
      </c>
      <c r="O208" s="1170" t="s">
        <v>181</v>
      </c>
      <c r="P208" s="1171" t="s">
        <v>181</v>
      </c>
      <c r="Q208" s="1169" t="s">
        <v>181</v>
      </c>
      <c r="R208" s="1170" t="s">
        <v>181</v>
      </c>
      <c r="S208" s="1171" t="s">
        <v>181</v>
      </c>
    </row>
    <row r="209" spans="1:19" s="45" customFormat="1" ht="19.5" customHeight="1">
      <c r="A209" s="918" t="s">
        <v>378</v>
      </c>
      <c r="B209" s="921" t="s">
        <v>37</v>
      </c>
      <c r="C209" s="721">
        <v>3</v>
      </c>
      <c r="D209" s="722"/>
      <c r="E209" s="729"/>
      <c r="F209" s="730"/>
      <c r="G209" s="1160">
        <v>3</v>
      </c>
      <c r="H209" s="922">
        <f>G209*30</f>
        <v>90</v>
      </c>
      <c r="I209" s="226">
        <f>SUM(J209:L209)</f>
        <v>30</v>
      </c>
      <c r="J209" s="735">
        <v>20</v>
      </c>
      <c r="K209" s="736">
        <v>10</v>
      </c>
      <c r="L209" s="736"/>
      <c r="M209" s="452">
        <f>H209-I209</f>
        <v>60</v>
      </c>
      <c r="N209" s="731" t="s">
        <v>181</v>
      </c>
      <c r="O209" s="732" t="s">
        <v>181</v>
      </c>
      <c r="P209" s="733">
        <v>3</v>
      </c>
      <c r="Q209" s="731" t="s">
        <v>181</v>
      </c>
      <c r="R209" s="732" t="s">
        <v>181</v>
      </c>
      <c r="S209" s="733" t="s">
        <v>181</v>
      </c>
    </row>
    <row r="210" spans="1:19" s="45" customFormat="1" ht="30" customHeight="1">
      <c r="A210" s="451" t="s">
        <v>221</v>
      </c>
      <c r="B210" s="925" t="s">
        <v>379</v>
      </c>
      <c r="C210" s="721"/>
      <c r="D210" s="722"/>
      <c r="E210" s="729"/>
      <c r="F210" s="730"/>
      <c r="G210" s="725">
        <v>3</v>
      </c>
      <c r="H210" s="926">
        <f>G210*30</f>
        <v>90</v>
      </c>
      <c r="I210" s="226"/>
      <c r="J210" s="735"/>
      <c r="K210" s="736"/>
      <c r="L210" s="736"/>
      <c r="M210" s="452"/>
      <c r="N210" s="731"/>
      <c r="O210" s="732"/>
      <c r="P210" s="733"/>
      <c r="Q210" s="731"/>
      <c r="R210" s="732"/>
      <c r="S210" s="733"/>
    </row>
    <row r="211" spans="1:19" s="1172" customFormat="1" ht="15.75" customHeight="1">
      <c r="A211" s="1161" t="s">
        <v>222</v>
      </c>
      <c r="B211" s="1211" t="s">
        <v>191</v>
      </c>
      <c r="C211" s="1163"/>
      <c r="D211" s="1164">
        <v>5</v>
      </c>
      <c r="E211" s="1196"/>
      <c r="F211" s="1197"/>
      <c r="G211" s="1167">
        <v>3</v>
      </c>
      <c r="H211" s="1190">
        <f>G211*30</f>
        <v>90</v>
      </c>
      <c r="I211" s="1191">
        <f>SUM(J211:L211)</f>
        <v>45</v>
      </c>
      <c r="J211" s="1199">
        <v>27</v>
      </c>
      <c r="K211" s="1199">
        <v>9</v>
      </c>
      <c r="L211" s="1199">
        <v>9</v>
      </c>
      <c r="M211" s="1193">
        <f>H211-I211</f>
        <v>45</v>
      </c>
      <c r="N211" s="1169" t="s">
        <v>181</v>
      </c>
      <c r="O211" s="1170" t="s">
        <v>181</v>
      </c>
      <c r="P211" s="1171" t="s">
        <v>181</v>
      </c>
      <c r="Q211" s="1169" t="s">
        <v>181</v>
      </c>
      <c r="R211" s="1170">
        <v>5</v>
      </c>
      <c r="S211" s="1171"/>
    </row>
    <row r="212" spans="1:19" s="45" customFormat="1" ht="15.75" customHeight="1">
      <c r="A212" s="451" t="s">
        <v>223</v>
      </c>
      <c r="B212" s="927" t="s">
        <v>380</v>
      </c>
      <c r="C212" s="721"/>
      <c r="D212" s="722"/>
      <c r="E212" s="720"/>
      <c r="F212" s="742"/>
      <c r="G212" s="724">
        <f>G213+G216</f>
        <v>16.5</v>
      </c>
      <c r="H212" s="916">
        <f>H213+H216</f>
        <v>495</v>
      </c>
      <c r="I212" s="226"/>
      <c r="J212" s="736"/>
      <c r="K212" s="736"/>
      <c r="L212" s="736"/>
      <c r="M212" s="452"/>
      <c r="N212" s="731"/>
      <c r="O212" s="732"/>
      <c r="P212" s="733"/>
      <c r="Q212" s="731"/>
      <c r="R212" s="732"/>
      <c r="S212" s="733"/>
    </row>
    <row r="213" spans="1:19" s="45" customFormat="1" ht="15.75" customHeight="1">
      <c r="A213" s="451" t="s">
        <v>224</v>
      </c>
      <c r="B213" s="923" t="s">
        <v>187</v>
      </c>
      <c r="C213" s="721"/>
      <c r="D213" s="722"/>
      <c r="E213" s="729"/>
      <c r="F213" s="730"/>
      <c r="G213" s="724">
        <f>SUM(G$214:G$215)</f>
        <v>9.5</v>
      </c>
      <c r="H213" s="996">
        <f>SUM(H$214:H$215)</f>
        <v>285</v>
      </c>
      <c r="I213" s="737"/>
      <c r="J213" s="735"/>
      <c r="K213" s="736"/>
      <c r="L213" s="736"/>
      <c r="M213" s="924"/>
      <c r="N213" s="731" t="s">
        <v>181</v>
      </c>
      <c r="O213" s="732" t="s">
        <v>181</v>
      </c>
      <c r="P213" s="733" t="s">
        <v>181</v>
      </c>
      <c r="Q213" s="731" t="s">
        <v>181</v>
      </c>
      <c r="R213" s="732" t="s">
        <v>181</v>
      </c>
      <c r="S213" s="733" t="s">
        <v>181</v>
      </c>
    </row>
    <row r="214" spans="1:19" s="45" customFormat="1" ht="15.75" customHeight="1">
      <c r="A214" s="451"/>
      <c r="B214" s="919" t="s">
        <v>36</v>
      </c>
      <c r="C214" s="721"/>
      <c r="D214" s="722"/>
      <c r="E214" s="729"/>
      <c r="F214" s="730"/>
      <c r="G214" s="725">
        <v>4.5</v>
      </c>
      <c r="H214" s="920">
        <f>G214*30</f>
        <v>135</v>
      </c>
      <c r="I214" s="737"/>
      <c r="J214" s="735"/>
      <c r="K214" s="736"/>
      <c r="L214" s="736"/>
      <c r="M214" s="924"/>
      <c r="N214" s="731" t="s">
        <v>181</v>
      </c>
      <c r="O214" s="732" t="s">
        <v>181</v>
      </c>
      <c r="P214" s="733" t="s">
        <v>181</v>
      </c>
      <c r="Q214" s="731" t="s">
        <v>181</v>
      </c>
      <c r="R214" s="732" t="s">
        <v>181</v>
      </c>
      <c r="S214" s="733" t="s">
        <v>181</v>
      </c>
    </row>
    <row r="215" spans="1:19" s="45" customFormat="1" ht="15.75" customHeight="1">
      <c r="A215" s="451" t="s">
        <v>381</v>
      </c>
      <c r="B215" s="921" t="s">
        <v>37</v>
      </c>
      <c r="C215" s="721">
        <v>5</v>
      </c>
      <c r="D215" s="722"/>
      <c r="E215" s="729"/>
      <c r="F215" s="730"/>
      <c r="G215" s="724">
        <v>5</v>
      </c>
      <c r="H215" s="922">
        <f>G215*30</f>
        <v>150</v>
      </c>
      <c r="I215" s="226">
        <f>SUM(J215:L215)</f>
        <v>54</v>
      </c>
      <c r="J215" s="735">
        <v>27</v>
      </c>
      <c r="K215" s="736">
        <v>9</v>
      </c>
      <c r="L215" s="736">
        <v>18</v>
      </c>
      <c r="M215" s="452">
        <f>H215-I215</f>
        <v>96</v>
      </c>
      <c r="N215" s="731" t="s">
        <v>181</v>
      </c>
      <c r="O215" s="732" t="s">
        <v>181</v>
      </c>
      <c r="P215" s="733" t="s">
        <v>181</v>
      </c>
      <c r="Q215" s="731" t="s">
        <v>181</v>
      </c>
      <c r="R215" s="732">
        <v>6</v>
      </c>
      <c r="S215" s="733" t="s">
        <v>181</v>
      </c>
    </row>
    <row r="216" spans="1:19" s="1172" customFormat="1" ht="30" customHeight="1">
      <c r="A216" s="1181" t="s">
        <v>382</v>
      </c>
      <c r="B216" s="1182" t="s">
        <v>190</v>
      </c>
      <c r="C216" s="1163"/>
      <c r="D216" s="1164"/>
      <c r="E216" s="1165"/>
      <c r="F216" s="1166"/>
      <c r="G216" s="1208">
        <f>SUM(G$217:G$219)</f>
        <v>7</v>
      </c>
      <c r="H216" s="1209">
        <f>SUM(H$217:H$219)</f>
        <v>210</v>
      </c>
      <c r="I216" s="1198"/>
      <c r="J216" s="1210"/>
      <c r="K216" s="1199"/>
      <c r="L216" s="1199"/>
      <c r="M216" s="1200"/>
      <c r="N216" s="1169" t="s">
        <v>181</v>
      </c>
      <c r="O216" s="1170" t="s">
        <v>181</v>
      </c>
      <c r="P216" s="1171" t="s">
        <v>181</v>
      </c>
      <c r="Q216" s="1169" t="s">
        <v>181</v>
      </c>
      <c r="R216" s="1170" t="s">
        <v>181</v>
      </c>
      <c r="S216" s="1171" t="s">
        <v>181</v>
      </c>
    </row>
    <row r="217" spans="1:19" s="1172" customFormat="1" ht="15.75" customHeight="1">
      <c r="A217" s="1181"/>
      <c r="B217" s="1187" t="s">
        <v>36</v>
      </c>
      <c r="C217" s="1163"/>
      <c r="D217" s="1164"/>
      <c r="E217" s="1165"/>
      <c r="F217" s="1166"/>
      <c r="G217" s="1205">
        <v>3.5</v>
      </c>
      <c r="H217" s="1189">
        <f>G217*30</f>
        <v>105</v>
      </c>
      <c r="I217" s="1198"/>
      <c r="J217" s="1210"/>
      <c r="K217" s="1199"/>
      <c r="L217" s="1199"/>
      <c r="M217" s="1200"/>
      <c r="N217" s="1169" t="s">
        <v>181</v>
      </c>
      <c r="O217" s="1170" t="s">
        <v>181</v>
      </c>
      <c r="P217" s="1171" t="s">
        <v>181</v>
      </c>
      <c r="Q217" s="1169" t="s">
        <v>181</v>
      </c>
      <c r="R217" s="1170" t="s">
        <v>181</v>
      </c>
      <c r="S217" s="1171" t="s">
        <v>181</v>
      </c>
    </row>
    <row r="218" spans="1:19" s="1172" customFormat="1" ht="36" customHeight="1">
      <c r="A218" s="1181" t="s">
        <v>383</v>
      </c>
      <c r="B218" s="1162" t="s">
        <v>172</v>
      </c>
      <c r="C218" s="1194"/>
      <c r="D218" s="1195">
        <v>3</v>
      </c>
      <c r="E218" s="1196"/>
      <c r="F218" s="1197"/>
      <c r="G218" s="1167">
        <v>2.5</v>
      </c>
      <c r="H218" s="1190">
        <f>G218*30</f>
        <v>75</v>
      </c>
      <c r="I218" s="1191">
        <f>SUM(J218:L218)</f>
        <v>27</v>
      </c>
      <c r="J218" s="1210">
        <v>18</v>
      </c>
      <c r="K218" s="1199"/>
      <c r="L218" s="1199">
        <v>9</v>
      </c>
      <c r="M218" s="1193">
        <f>H218-I218</f>
        <v>48</v>
      </c>
      <c r="N218" s="1169" t="s">
        <v>181</v>
      </c>
      <c r="O218" s="1170" t="s">
        <v>181</v>
      </c>
      <c r="P218" s="1171">
        <v>3</v>
      </c>
      <c r="Q218" s="1169" t="s">
        <v>181</v>
      </c>
      <c r="R218" s="1170"/>
      <c r="S218" s="1171" t="s">
        <v>181</v>
      </c>
    </row>
    <row r="219" spans="1:19" s="1172" customFormat="1" ht="33.75" customHeight="1">
      <c r="A219" s="1181" t="s">
        <v>384</v>
      </c>
      <c r="B219" s="1211" t="s">
        <v>453</v>
      </c>
      <c r="C219" s="1163"/>
      <c r="D219" s="1164"/>
      <c r="E219" s="1196"/>
      <c r="F219" s="1166">
        <v>4</v>
      </c>
      <c r="G219" s="1167">
        <v>1</v>
      </c>
      <c r="H219" s="1190">
        <f>G219*30</f>
        <v>30</v>
      </c>
      <c r="I219" s="1191">
        <f>SUM(J219:L219)</f>
        <v>15</v>
      </c>
      <c r="J219" s="1210"/>
      <c r="K219" s="1199"/>
      <c r="L219" s="1199">
        <v>15</v>
      </c>
      <c r="M219" s="1193">
        <f>H219-I219</f>
        <v>15</v>
      </c>
      <c r="N219" s="1169" t="s">
        <v>181</v>
      </c>
      <c r="O219" s="1170" t="s">
        <v>181</v>
      </c>
      <c r="P219" s="1171" t="s">
        <v>181</v>
      </c>
      <c r="Q219" s="1169">
        <v>1</v>
      </c>
      <c r="R219" s="1170"/>
      <c r="S219" s="1171"/>
    </row>
    <row r="220" spans="1:19" s="45" customFormat="1" ht="15.75" customHeight="1">
      <c r="A220" s="451" t="s">
        <v>225</v>
      </c>
      <c r="B220" s="928" t="s">
        <v>227</v>
      </c>
      <c r="C220" s="721"/>
      <c r="D220" s="722"/>
      <c r="E220" s="729"/>
      <c r="F220" s="730"/>
      <c r="G220" s="996">
        <f>SUM(G$221:G$223)</f>
        <v>9</v>
      </c>
      <c r="H220" s="996">
        <f>SUM(H$221:H$223)</f>
        <v>270</v>
      </c>
      <c r="I220" s="737"/>
      <c r="J220" s="735"/>
      <c r="K220" s="736"/>
      <c r="L220" s="736"/>
      <c r="M220" s="924"/>
      <c r="N220" s="731" t="s">
        <v>181</v>
      </c>
      <c r="O220" s="732" t="s">
        <v>181</v>
      </c>
      <c r="P220" s="733" t="s">
        <v>181</v>
      </c>
      <c r="Q220" s="731" t="s">
        <v>181</v>
      </c>
      <c r="R220" s="732" t="s">
        <v>181</v>
      </c>
      <c r="S220" s="733" t="s">
        <v>181</v>
      </c>
    </row>
    <row r="221" spans="1:19" s="45" customFormat="1" ht="15.75" customHeight="1">
      <c r="A221" s="451"/>
      <c r="B221" s="919" t="s">
        <v>36</v>
      </c>
      <c r="C221" s="721"/>
      <c r="D221" s="722"/>
      <c r="E221" s="729"/>
      <c r="F221" s="730"/>
      <c r="G221" s="725">
        <v>2</v>
      </c>
      <c r="H221" s="920">
        <f>G221*30</f>
        <v>60</v>
      </c>
      <c r="I221" s="737"/>
      <c r="J221" s="735"/>
      <c r="K221" s="736"/>
      <c r="L221" s="736"/>
      <c r="M221" s="924"/>
      <c r="N221" s="731"/>
      <c r="O221" s="732"/>
      <c r="P221" s="733"/>
      <c r="Q221" s="731"/>
      <c r="R221" s="732"/>
      <c r="S221" s="733"/>
    </row>
    <row r="222" spans="1:19" s="45" customFormat="1" ht="15.75" customHeight="1">
      <c r="A222" s="451" t="s">
        <v>385</v>
      </c>
      <c r="B222" s="921" t="s">
        <v>37</v>
      </c>
      <c r="C222" s="721">
        <v>4</v>
      </c>
      <c r="D222" s="722"/>
      <c r="E222" s="729"/>
      <c r="F222" s="730"/>
      <c r="G222" s="764">
        <v>5.5</v>
      </c>
      <c r="H222" s="929">
        <f>G222*30</f>
        <v>165</v>
      </c>
      <c r="I222" s="226">
        <f>SUM(J222:L222)</f>
        <v>60</v>
      </c>
      <c r="J222" s="735">
        <v>30</v>
      </c>
      <c r="K222" s="736">
        <v>15</v>
      </c>
      <c r="L222" s="736">
        <v>15</v>
      </c>
      <c r="M222" s="452">
        <f>H222-I222</f>
        <v>105</v>
      </c>
      <c r="N222" s="731" t="s">
        <v>181</v>
      </c>
      <c r="O222" s="732" t="s">
        <v>181</v>
      </c>
      <c r="P222" s="733" t="s">
        <v>181</v>
      </c>
      <c r="Q222" s="731">
        <v>4</v>
      </c>
      <c r="R222" s="732" t="s">
        <v>181</v>
      </c>
      <c r="S222" s="733" t="s">
        <v>181</v>
      </c>
    </row>
    <row r="223" spans="1:19" s="45" customFormat="1" ht="15.75" customHeight="1" thickBot="1">
      <c r="A223" s="930" t="s">
        <v>386</v>
      </c>
      <c r="B223" s="931" t="s">
        <v>192</v>
      </c>
      <c r="C223" s="743"/>
      <c r="D223" s="744"/>
      <c r="E223" s="745">
        <v>5</v>
      </c>
      <c r="F223" s="746"/>
      <c r="G223" s="932">
        <v>1.5</v>
      </c>
      <c r="H223" s="933">
        <f>G223*30</f>
        <v>45</v>
      </c>
      <c r="I223" s="934">
        <f>SUM(J223:L223)</f>
        <v>18</v>
      </c>
      <c r="J223" s="745"/>
      <c r="K223" s="745"/>
      <c r="L223" s="935">
        <v>18</v>
      </c>
      <c r="M223" s="936">
        <f>H223-I223</f>
        <v>27</v>
      </c>
      <c r="N223" s="937" t="s">
        <v>181</v>
      </c>
      <c r="O223" s="938" t="s">
        <v>181</v>
      </c>
      <c r="P223" s="939" t="s">
        <v>181</v>
      </c>
      <c r="Q223" s="937" t="s">
        <v>181</v>
      </c>
      <c r="R223" s="938">
        <v>2</v>
      </c>
      <c r="S223" s="939" t="s">
        <v>181</v>
      </c>
    </row>
    <row r="224" spans="1:19" s="45" customFormat="1" ht="15.75" customHeight="1" thickBot="1">
      <c r="A224" s="2971" t="s">
        <v>387</v>
      </c>
      <c r="B224" s="2972"/>
      <c r="C224" s="2972"/>
      <c r="D224" s="2972"/>
      <c r="E224" s="2972"/>
      <c r="F224" s="2972"/>
      <c r="G224" s="2972"/>
      <c r="H224" s="2972"/>
      <c r="I224" s="2972"/>
      <c r="J224" s="2972"/>
      <c r="K224" s="2972"/>
      <c r="L224" s="2972"/>
      <c r="M224" s="2972"/>
      <c r="N224" s="2972"/>
      <c r="O224" s="2972"/>
      <c r="P224" s="2972"/>
      <c r="Q224" s="2972"/>
      <c r="R224" s="2972"/>
      <c r="S224" s="2974"/>
    </row>
    <row r="225" spans="1:19" s="45" customFormat="1" ht="15.75" customHeight="1">
      <c r="A225" s="715" t="s">
        <v>213</v>
      </c>
      <c r="B225" s="907" t="s">
        <v>388</v>
      </c>
      <c r="C225" s="940"/>
      <c r="D225" s="941"/>
      <c r="E225" s="942"/>
      <c r="F225" s="943"/>
      <c r="G225" s="944"/>
      <c r="H225" s="908"/>
      <c r="I225" s="909"/>
      <c r="J225" s="942"/>
      <c r="K225" s="942"/>
      <c r="L225" s="945"/>
      <c r="M225" s="912"/>
      <c r="N225" s="946"/>
      <c r="O225" s="947"/>
      <c r="P225" s="948"/>
      <c r="Q225" s="949"/>
      <c r="R225" s="947"/>
      <c r="S225" s="948"/>
    </row>
    <row r="226" spans="1:19" s="45" customFormat="1" ht="15.75" customHeight="1">
      <c r="A226" s="451" t="s">
        <v>389</v>
      </c>
      <c r="B226" s="950" t="s">
        <v>390</v>
      </c>
      <c r="C226" s="951"/>
      <c r="D226" s="952"/>
      <c r="E226" s="729"/>
      <c r="F226" s="730"/>
      <c r="G226" s="953">
        <f>SUM(G227:G228)</f>
        <v>3</v>
      </c>
      <c r="H226" s="954">
        <f>SUM(H227:H228)</f>
        <v>90</v>
      </c>
      <c r="I226" s="226"/>
      <c r="J226" s="729"/>
      <c r="K226" s="729"/>
      <c r="L226" s="722"/>
      <c r="M226" s="452"/>
      <c r="N226" s="955"/>
      <c r="O226" s="914"/>
      <c r="P226" s="716"/>
      <c r="Q226" s="913"/>
      <c r="R226" s="914"/>
      <c r="S226" s="716"/>
    </row>
    <row r="227" spans="1:19" s="45" customFormat="1" ht="15.75" customHeight="1">
      <c r="A227" s="451" t="s">
        <v>391</v>
      </c>
      <c r="B227" s="919" t="s">
        <v>36</v>
      </c>
      <c r="C227" s="951"/>
      <c r="D227" s="952"/>
      <c r="E227" s="729"/>
      <c r="F227" s="730"/>
      <c r="G227" s="956">
        <v>1</v>
      </c>
      <c r="H227" s="957">
        <f>G227*30</f>
        <v>30</v>
      </c>
      <c r="I227" s="226"/>
      <c r="J227" s="729"/>
      <c r="K227" s="729"/>
      <c r="L227" s="722"/>
      <c r="M227" s="452"/>
      <c r="N227" s="955"/>
      <c r="O227" s="914"/>
      <c r="P227" s="716"/>
      <c r="Q227" s="913"/>
      <c r="R227" s="914"/>
      <c r="S227" s="716"/>
    </row>
    <row r="228" spans="1:19" s="45" customFormat="1" ht="15.75" customHeight="1">
      <c r="A228" s="451" t="s">
        <v>392</v>
      </c>
      <c r="B228" s="921" t="s">
        <v>37</v>
      </c>
      <c r="C228" s="951"/>
      <c r="D228" s="719">
        <v>4</v>
      </c>
      <c r="E228" s="729"/>
      <c r="F228" s="730"/>
      <c r="G228" s="953">
        <v>2</v>
      </c>
      <c r="H228" s="958">
        <f>G228*30</f>
        <v>60</v>
      </c>
      <c r="I228" s="226">
        <f>SUM(J228:L228)</f>
        <v>30</v>
      </c>
      <c r="J228" s="741">
        <v>15</v>
      </c>
      <c r="K228" s="741"/>
      <c r="L228" s="741">
        <v>15</v>
      </c>
      <c r="M228" s="452">
        <f>H228-I228</f>
        <v>30</v>
      </c>
      <c r="N228" s="959" t="s">
        <v>181</v>
      </c>
      <c r="O228" s="732" t="s">
        <v>181</v>
      </c>
      <c r="P228" s="733" t="s">
        <v>181</v>
      </c>
      <c r="Q228" s="731">
        <v>2</v>
      </c>
      <c r="R228" s="914"/>
      <c r="S228" s="716"/>
    </row>
    <row r="229" spans="1:19" s="45" customFormat="1" ht="15.75" customHeight="1">
      <c r="A229" s="451" t="s">
        <v>226</v>
      </c>
      <c r="B229" s="960" t="s">
        <v>393</v>
      </c>
      <c r="C229" s="951"/>
      <c r="D229" s="952"/>
      <c r="E229" s="729"/>
      <c r="F229" s="730"/>
      <c r="G229" s="953">
        <f>SUM(G230:G231)</f>
        <v>3.5</v>
      </c>
      <c r="H229" s="954">
        <f>SUM(H230:H231)</f>
        <v>105</v>
      </c>
      <c r="I229" s="226"/>
      <c r="J229" s="729"/>
      <c r="K229" s="729"/>
      <c r="L229" s="722"/>
      <c r="M229" s="452"/>
      <c r="N229" s="955"/>
      <c r="O229" s="914"/>
      <c r="P229" s="716"/>
      <c r="Q229" s="913"/>
      <c r="R229" s="914"/>
      <c r="S229" s="716"/>
    </row>
    <row r="230" spans="1:19" s="45" customFormat="1" ht="15.75" customHeight="1">
      <c r="A230" s="451" t="s">
        <v>228</v>
      </c>
      <c r="B230" s="950" t="s">
        <v>394</v>
      </c>
      <c r="C230" s="951"/>
      <c r="D230" s="719">
        <v>5</v>
      </c>
      <c r="E230" s="720"/>
      <c r="F230" s="742"/>
      <c r="G230" s="953">
        <v>2</v>
      </c>
      <c r="H230" s="958">
        <f>G230*30</f>
        <v>60</v>
      </c>
      <c r="I230" s="226">
        <f>SUM(J230:L230)</f>
        <v>27</v>
      </c>
      <c r="J230" s="736">
        <v>18</v>
      </c>
      <c r="K230" s="736"/>
      <c r="L230" s="736">
        <v>9</v>
      </c>
      <c r="M230" s="452">
        <f>H230-I230</f>
        <v>33</v>
      </c>
      <c r="N230" s="959" t="s">
        <v>181</v>
      </c>
      <c r="O230" s="732" t="s">
        <v>181</v>
      </c>
      <c r="P230" s="733" t="s">
        <v>181</v>
      </c>
      <c r="Q230" s="731" t="s">
        <v>181</v>
      </c>
      <c r="R230" s="732">
        <v>3</v>
      </c>
      <c r="S230" s="716"/>
    </row>
    <row r="231" spans="1:19" s="45" customFormat="1" ht="15.75" customHeight="1" thickBot="1">
      <c r="A231" s="961" t="s">
        <v>229</v>
      </c>
      <c r="B231" s="962" t="s">
        <v>393</v>
      </c>
      <c r="C231" s="743"/>
      <c r="D231" s="722">
        <v>6</v>
      </c>
      <c r="E231" s="729"/>
      <c r="F231" s="730"/>
      <c r="G231" s="953">
        <v>1.5</v>
      </c>
      <c r="H231" s="963">
        <f>G231*30</f>
        <v>45</v>
      </c>
      <c r="I231" s="934">
        <f>SUM(J231:L231)</f>
        <v>24</v>
      </c>
      <c r="J231" s="964">
        <v>16</v>
      </c>
      <c r="K231" s="965"/>
      <c r="L231" s="965">
        <v>8</v>
      </c>
      <c r="M231" s="936">
        <f>H231-I231</f>
        <v>21</v>
      </c>
      <c r="N231" s="955" t="s">
        <v>181</v>
      </c>
      <c r="O231" s="914" t="s">
        <v>181</v>
      </c>
      <c r="P231" s="716" t="s">
        <v>181</v>
      </c>
      <c r="Q231" s="913" t="s">
        <v>181</v>
      </c>
      <c r="R231" s="914" t="s">
        <v>181</v>
      </c>
      <c r="S231" s="716">
        <v>3</v>
      </c>
    </row>
    <row r="232" spans="1:19" s="45" customFormat="1" ht="15.75" customHeight="1" thickBot="1">
      <c r="A232" s="2971" t="s">
        <v>395</v>
      </c>
      <c r="B232" s="2972"/>
      <c r="C232" s="2972"/>
      <c r="D232" s="2972"/>
      <c r="E232" s="2972"/>
      <c r="F232" s="2972"/>
      <c r="G232" s="2972"/>
      <c r="H232" s="2972"/>
      <c r="I232" s="2972"/>
      <c r="J232" s="2972"/>
      <c r="K232" s="2972"/>
      <c r="L232" s="2972"/>
      <c r="M232" s="2972"/>
      <c r="N232" s="2972"/>
      <c r="O232" s="2972"/>
      <c r="P232" s="2972"/>
      <c r="Q232" s="2972"/>
      <c r="R232" s="2972"/>
      <c r="S232" s="2974"/>
    </row>
    <row r="233" spans="1:19" s="45" customFormat="1" ht="15.75" customHeight="1">
      <c r="A233" s="966" t="s">
        <v>396</v>
      </c>
      <c r="B233" s="967" t="s">
        <v>397</v>
      </c>
      <c r="C233" s="940"/>
      <c r="D233" s="941"/>
      <c r="E233" s="942"/>
      <c r="F233" s="943"/>
      <c r="G233" s="944">
        <f>G234+G237</f>
        <v>6.5</v>
      </c>
      <c r="H233" s="908">
        <f>H234+H237</f>
        <v>195</v>
      </c>
      <c r="I233" s="909"/>
      <c r="J233" s="942"/>
      <c r="K233" s="942"/>
      <c r="L233" s="945"/>
      <c r="M233" s="912"/>
      <c r="N233" s="946"/>
      <c r="O233" s="947"/>
      <c r="P233" s="948"/>
      <c r="Q233" s="949"/>
      <c r="R233" s="947"/>
      <c r="S233" s="948"/>
    </row>
    <row r="234" spans="1:19" s="45" customFormat="1" ht="15.75" customHeight="1">
      <c r="A234" s="451" t="s">
        <v>398</v>
      </c>
      <c r="B234" s="968" t="s">
        <v>399</v>
      </c>
      <c r="C234" s="951"/>
      <c r="D234" s="719"/>
      <c r="E234" s="720"/>
      <c r="F234" s="742"/>
      <c r="G234" s="953">
        <f>G235+G236</f>
        <v>5</v>
      </c>
      <c r="H234" s="954">
        <f>H235+H236</f>
        <v>150</v>
      </c>
      <c r="I234" s="226"/>
      <c r="J234" s="736"/>
      <c r="K234" s="736"/>
      <c r="L234" s="736"/>
      <c r="M234" s="452"/>
      <c r="N234" s="959"/>
      <c r="O234" s="732"/>
      <c r="P234" s="733"/>
      <c r="Q234" s="731"/>
      <c r="R234" s="732"/>
      <c r="S234" s="716"/>
    </row>
    <row r="235" spans="1:19" s="45" customFormat="1" ht="15.75" customHeight="1">
      <c r="A235" s="451"/>
      <c r="B235" s="919" t="s">
        <v>36</v>
      </c>
      <c r="C235" s="951"/>
      <c r="D235" s="719"/>
      <c r="E235" s="720"/>
      <c r="F235" s="742"/>
      <c r="G235" s="956">
        <v>3</v>
      </c>
      <c r="H235" s="954">
        <f>G235*30</f>
        <v>90</v>
      </c>
      <c r="I235" s="226"/>
      <c r="J235" s="736"/>
      <c r="K235" s="736"/>
      <c r="L235" s="736"/>
      <c r="M235" s="452"/>
      <c r="N235" s="959"/>
      <c r="O235" s="732"/>
      <c r="P235" s="733"/>
      <c r="Q235" s="731"/>
      <c r="R235" s="732"/>
      <c r="S235" s="716"/>
    </row>
    <row r="236" spans="1:19" s="45" customFormat="1" ht="15.75" customHeight="1">
      <c r="A236" s="451" t="s">
        <v>400</v>
      </c>
      <c r="B236" s="921" t="s">
        <v>37</v>
      </c>
      <c r="C236" s="951"/>
      <c r="D236" s="719">
        <v>5</v>
      </c>
      <c r="E236" s="720"/>
      <c r="F236" s="742"/>
      <c r="G236" s="953">
        <v>2</v>
      </c>
      <c r="H236" s="958">
        <f>G236*30</f>
        <v>60</v>
      </c>
      <c r="I236" s="226">
        <f>SUM(J236:L236)</f>
        <v>27</v>
      </c>
      <c r="J236" s="736">
        <v>18</v>
      </c>
      <c r="K236" s="736"/>
      <c r="L236" s="736">
        <v>9</v>
      </c>
      <c r="M236" s="452">
        <f>H236-I236</f>
        <v>33</v>
      </c>
      <c r="N236" s="959" t="s">
        <v>181</v>
      </c>
      <c r="O236" s="732" t="s">
        <v>181</v>
      </c>
      <c r="P236" s="733" t="s">
        <v>181</v>
      </c>
      <c r="Q236" s="731" t="s">
        <v>181</v>
      </c>
      <c r="R236" s="732">
        <v>3</v>
      </c>
      <c r="S236" s="716"/>
    </row>
    <row r="237" spans="1:19" s="45" customFormat="1" ht="15.75" customHeight="1">
      <c r="A237" s="451" t="s">
        <v>401</v>
      </c>
      <c r="B237" s="969" t="s">
        <v>402</v>
      </c>
      <c r="C237" s="951"/>
      <c r="D237" s="722">
        <v>6</v>
      </c>
      <c r="E237" s="729"/>
      <c r="F237" s="730"/>
      <c r="G237" s="953">
        <v>1.5</v>
      </c>
      <c r="H237" s="958">
        <f>G237*30</f>
        <v>45</v>
      </c>
      <c r="I237" s="226">
        <f>SUM(J237:L237)</f>
        <v>24</v>
      </c>
      <c r="J237" s="735">
        <v>16</v>
      </c>
      <c r="K237" s="736"/>
      <c r="L237" s="736">
        <v>8</v>
      </c>
      <c r="M237" s="452">
        <f>H237-I237</f>
        <v>21</v>
      </c>
      <c r="N237" s="955" t="s">
        <v>181</v>
      </c>
      <c r="O237" s="914" t="s">
        <v>181</v>
      </c>
      <c r="P237" s="716" t="s">
        <v>181</v>
      </c>
      <c r="Q237" s="913" t="s">
        <v>181</v>
      </c>
      <c r="R237" s="914" t="s">
        <v>181</v>
      </c>
      <c r="S237" s="716">
        <v>3</v>
      </c>
    </row>
    <row r="238" spans="1:19" s="45" customFormat="1" ht="15.75" customHeight="1">
      <c r="A238" s="451" t="s">
        <v>403</v>
      </c>
      <c r="B238" s="970" t="s">
        <v>404</v>
      </c>
      <c r="C238" s="951"/>
      <c r="D238" s="952"/>
      <c r="E238" s="729"/>
      <c r="F238" s="730"/>
      <c r="G238" s="953">
        <f>SUM(G239:G240)</f>
        <v>3</v>
      </c>
      <c r="H238" s="958">
        <f>SUM(H239:H240)</f>
        <v>90</v>
      </c>
      <c r="I238" s="226"/>
      <c r="J238" s="729"/>
      <c r="K238" s="729"/>
      <c r="L238" s="722"/>
      <c r="M238" s="452"/>
      <c r="N238" s="955"/>
      <c r="O238" s="914"/>
      <c r="P238" s="716"/>
      <c r="Q238" s="913"/>
      <c r="R238" s="914"/>
      <c r="S238" s="716"/>
    </row>
    <row r="239" spans="1:19" s="45" customFormat="1" ht="15.75" customHeight="1">
      <c r="A239" s="451"/>
      <c r="B239" s="919" t="s">
        <v>36</v>
      </c>
      <c r="C239" s="951"/>
      <c r="D239" s="952"/>
      <c r="E239" s="729"/>
      <c r="F239" s="730"/>
      <c r="G239" s="956">
        <v>1</v>
      </c>
      <c r="H239" s="957">
        <f>G239*30</f>
        <v>30</v>
      </c>
      <c r="I239" s="226"/>
      <c r="J239" s="729"/>
      <c r="K239" s="729"/>
      <c r="L239" s="722"/>
      <c r="M239" s="452"/>
      <c r="N239" s="955"/>
      <c r="O239" s="914"/>
      <c r="P239" s="716"/>
      <c r="Q239" s="913"/>
      <c r="R239" s="914"/>
      <c r="S239" s="716"/>
    </row>
    <row r="240" spans="1:19" s="45" customFormat="1" ht="15.75" customHeight="1" thickBot="1">
      <c r="A240" s="451" t="s">
        <v>405</v>
      </c>
      <c r="B240" s="921" t="s">
        <v>37</v>
      </c>
      <c r="C240" s="951"/>
      <c r="D240" s="719">
        <v>4</v>
      </c>
      <c r="E240" s="729"/>
      <c r="F240" s="730"/>
      <c r="G240" s="953">
        <v>2</v>
      </c>
      <c r="H240" s="963">
        <f>G240*30</f>
        <v>60</v>
      </c>
      <c r="I240" s="934">
        <f>SUM(J240:L240)</f>
        <v>30</v>
      </c>
      <c r="J240" s="971">
        <v>15</v>
      </c>
      <c r="K240" s="971"/>
      <c r="L240" s="971">
        <v>15</v>
      </c>
      <c r="M240" s="936">
        <f>H240-I240</f>
        <v>30</v>
      </c>
      <c r="N240" s="959" t="s">
        <v>181</v>
      </c>
      <c r="O240" s="732" t="s">
        <v>181</v>
      </c>
      <c r="P240" s="733" t="s">
        <v>181</v>
      </c>
      <c r="Q240" s="731">
        <v>2</v>
      </c>
      <c r="R240" s="914"/>
      <c r="S240" s="716"/>
    </row>
    <row r="241" spans="1:19" s="45" customFormat="1" ht="15.75" customHeight="1" thickBot="1">
      <c r="A241" s="2971" t="s">
        <v>406</v>
      </c>
      <c r="B241" s="2972"/>
      <c r="C241" s="2972"/>
      <c r="D241" s="2972"/>
      <c r="E241" s="2972"/>
      <c r="F241" s="2972"/>
      <c r="G241" s="2972"/>
      <c r="H241" s="2972"/>
      <c r="I241" s="2972"/>
      <c r="J241" s="2972"/>
      <c r="K241" s="2972"/>
      <c r="L241" s="2972"/>
      <c r="M241" s="2972"/>
      <c r="N241" s="2972"/>
      <c r="O241" s="2972"/>
      <c r="P241" s="2972"/>
      <c r="Q241" s="2972"/>
      <c r="R241" s="2972"/>
      <c r="S241" s="2974"/>
    </row>
    <row r="242" spans="1:19" s="45" customFormat="1" ht="15.75" customHeight="1">
      <c r="A242" s="451" t="s">
        <v>407</v>
      </c>
      <c r="B242" s="972" t="s">
        <v>408</v>
      </c>
      <c r="C242" s="721"/>
      <c r="D242" s="722">
        <v>6</v>
      </c>
      <c r="E242" s="729"/>
      <c r="F242" s="730"/>
      <c r="G242" s="724">
        <v>1.5</v>
      </c>
      <c r="H242" s="908">
        <f>G242*30</f>
        <v>45</v>
      </c>
      <c r="I242" s="909">
        <f>SUM(J242:L242)</f>
        <v>24</v>
      </c>
      <c r="J242" s="910">
        <v>16</v>
      </c>
      <c r="K242" s="911"/>
      <c r="L242" s="911">
        <v>8</v>
      </c>
      <c r="M242" s="912">
        <f>H242-I242</f>
        <v>21</v>
      </c>
      <c r="N242" s="913" t="s">
        <v>181</v>
      </c>
      <c r="O242" s="914" t="s">
        <v>181</v>
      </c>
      <c r="P242" s="716" t="s">
        <v>181</v>
      </c>
      <c r="Q242" s="913" t="s">
        <v>181</v>
      </c>
      <c r="R242" s="914" t="s">
        <v>181</v>
      </c>
      <c r="S242" s="716">
        <v>3</v>
      </c>
    </row>
    <row r="243" spans="1:19" s="45" customFormat="1" ht="15.75" customHeight="1">
      <c r="A243" s="451" t="s">
        <v>403</v>
      </c>
      <c r="B243" s="970" t="s">
        <v>404</v>
      </c>
      <c r="C243" s="951"/>
      <c r="D243" s="952"/>
      <c r="E243" s="729"/>
      <c r="F243" s="730"/>
      <c r="G243" s="724">
        <f>SUM(G244:G245)</f>
        <v>3</v>
      </c>
      <c r="H243" s="958">
        <f>SUM(H244:H245)</f>
        <v>90</v>
      </c>
      <c r="I243" s="226"/>
      <c r="J243" s="729"/>
      <c r="K243" s="729"/>
      <c r="L243" s="722"/>
      <c r="M243" s="452"/>
      <c r="N243" s="913"/>
      <c r="O243" s="914"/>
      <c r="P243" s="716"/>
      <c r="Q243" s="913"/>
      <c r="R243" s="914"/>
      <c r="S243" s="716"/>
    </row>
    <row r="244" spans="1:19" s="45" customFormat="1" ht="15.75" customHeight="1">
      <c r="A244" s="451"/>
      <c r="B244" s="919" t="s">
        <v>36</v>
      </c>
      <c r="C244" s="951"/>
      <c r="D244" s="952"/>
      <c r="E244" s="729"/>
      <c r="F244" s="730"/>
      <c r="G244" s="725">
        <v>1</v>
      </c>
      <c r="H244" s="957">
        <f>G244*30</f>
        <v>30</v>
      </c>
      <c r="I244" s="226"/>
      <c r="J244" s="729"/>
      <c r="K244" s="729"/>
      <c r="L244" s="722"/>
      <c r="M244" s="452"/>
      <c r="N244" s="913"/>
      <c r="O244" s="914"/>
      <c r="P244" s="716"/>
      <c r="Q244" s="913"/>
      <c r="R244" s="914"/>
      <c r="S244" s="716"/>
    </row>
    <row r="245" spans="1:19" s="45" customFormat="1" ht="15.75" customHeight="1">
      <c r="A245" s="451" t="s">
        <v>405</v>
      </c>
      <c r="B245" s="921" t="s">
        <v>37</v>
      </c>
      <c r="C245" s="951"/>
      <c r="D245" s="719">
        <v>4</v>
      </c>
      <c r="E245" s="729"/>
      <c r="F245" s="730"/>
      <c r="G245" s="724">
        <v>2</v>
      </c>
      <c r="H245" s="922">
        <f>G245*30</f>
        <v>60</v>
      </c>
      <c r="I245" s="226">
        <f>SUM(J245:L245)</f>
        <v>30</v>
      </c>
      <c r="J245" s="741">
        <v>15</v>
      </c>
      <c r="K245" s="741"/>
      <c r="L245" s="741">
        <v>15</v>
      </c>
      <c r="M245" s="452">
        <f>H245-I245</f>
        <v>30</v>
      </c>
      <c r="N245" s="731" t="s">
        <v>181</v>
      </c>
      <c r="O245" s="732" t="s">
        <v>181</v>
      </c>
      <c r="P245" s="733" t="s">
        <v>181</v>
      </c>
      <c r="Q245" s="731">
        <v>2</v>
      </c>
      <c r="R245" s="914"/>
      <c r="S245" s="716"/>
    </row>
    <row r="246" spans="1:19" s="45" customFormat="1" ht="15.75" customHeight="1">
      <c r="A246" s="451" t="s">
        <v>409</v>
      </c>
      <c r="B246" s="973" t="s">
        <v>410</v>
      </c>
      <c r="C246" s="951"/>
      <c r="D246" s="952"/>
      <c r="E246" s="729"/>
      <c r="F246" s="730"/>
      <c r="G246" s="724">
        <f>SUM(G247:G248)</f>
        <v>5</v>
      </c>
      <c r="H246" s="916">
        <f>SUM(H247:H248)</f>
        <v>150</v>
      </c>
      <c r="I246" s="226"/>
      <c r="J246" s="729"/>
      <c r="K246" s="729"/>
      <c r="L246" s="722"/>
      <c r="M246" s="452"/>
      <c r="N246" s="913"/>
      <c r="O246" s="914"/>
      <c r="P246" s="716"/>
      <c r="Q246" s="913"/>
      <c r="R246" s="914"/>
      <c r="S246" s="716"/>
    </row>
    <row r="247" spans="1:19" s="45" customFormat="1" ht="15.75" customHeight="1">
      <c r="A247" s="451"/>
      <c r="B247" s="919" t="s">
        <v>36</v>
      </c>
      <c r="C247" s="951"/>
      <c r="D247" s="719"/>
      <c r="E247" s="720"/>
      <c r="F247" s="742"/>
      <c r="G247" s="725">
        <v>3</v>
      </c>
      <c r="H247" s="926">
        <f>G247*30</f>
        <v>90</v>
      </c>
      <c r="I247" s="226"/>
      <c r="J247" s="736"/>
      <c r="K247" s="736"/>
      <c r="L247" s="736"/>
      <c r="M247" s="452"/>
      <c r="N247" s="731" t="s">
        <v>181</v>
      </c>
      <c r="O247" s="732" t="s">
        <v>181</v>
      </c>
      <c r="P247" s="733" t="s">
        <v>181</v>
      </c>
      <c r="Q247" s="731" t="s">
        <v>181</v>
      </c>
      <c r="R247" s="732"/>
      <c r="S247" s="716"/>
    </row>
    <row r="248" spans="1:19" s="45" customFormat="1" ht="15.75" customHeight="1" thickBot="1">
      <c r="A248" s="974" t="s">
        <v>411</v>
      </c>
      <c r="B248" s="921" t="s">
        <v>37</v>
      </c>
      <c r="C248" s="975"/>
      <c r="D248" s="976">
        <v>5</v>
      </c>
      <c r="E248" s="977"/>
      <c r="F248" s="978"/>
      <c r="G248" s="726">
        <v>2</v>
      </c>
      <c r="H248" s="933">
        <f>G248*30</f>
        <v>60</v>
      </c>
      <c r="I248" s="934">
        <f>SUM(J248:L248)</f>
        <v>27</v>
      </c>
      <c r="J248" s="965">
        <v>18</v>
      </c>
      <c r="K248" s="965"/>
      <c r="L248" s="965">
        <v>9</v>
      </c>
      <c r="M248" s="936">
        <f>H248-I248</f>
        <v>33</v>
      </c>
      <c r="N248" s="979" t="s">
        <v>181</v>
      </c>
      <c r="O248" s="980" t="s">
        <v>181</v>
      </c>
      <c r="P248" s="981" t="s">
        <v>181</v>
      </c>
      <c r="Q248" s="979" t="s">
        <v>181</v>
      </c>
      <c r="R248" s="980">
        <v>3</v>
      </c>
      <c r="S248" s="982"/>
    </row>
    <row r="249" spans="1:19" s="45" customFormat="1" ht="15.75" customHeight="1" thickBot="1">
      <c r="A249" s="3087" t="s">
        <v>230</v>
      </c>
      <c r="B249" s="3088"/>
      <c r="C249" s="453"/>
      <c r="D249" s="454"/>
      <c r="E249" s="455"/>
      <c r="F249" s="727"/>
      <c r="G249" s="983">
        <f>G187+G188+G194+G198+G201+G204+G207+G210+G211+G212+G220+G226+G229</f>
        <v>69.5</v>
      </c>
      <c r="H249" s="780">
        <f>H187+H188+H194+H198+H201+H204+H207+H210+H211+H212+H220+H226+H229</f>
        <v>2085</v>
      </c>
      <c r="I249" s="984"/>
      <c r="J249" s="752"/>
      <c r="K249" s="752"/>
      <c r="L249" s="753"/>
      <c r="M249" s="985"/>
      <c r="N249" s="747"/>
      <c r="O249" s="748"/>
      <c r="P249" s="749"/>
      <c r="Q249" s="750"/>
      <c r="R249" s="748"/>
      <c r="S249" s="749"/>
    </row>
    <row r="250" spans="1:19" s="45" customFormat="1" ht="15.75" customHeight="1" thickBot="1">
      <c r="A250" s="3089" t="s">
        <v>231</v>
      </c>
      <c r="B250" s="3090"/>
      <c r="C250" s="453"/>
      <c r="D250" s="454"/>
      <c r="E250" s="455"/>
      <c r="F250" s="727"/>
      <c r="G250" s="986">
        <f>SUMIF($B$188:$B$224,"на базі ВНЗ 1 рівня",G$188:G$223)+G227+G210</f>
        <v>27</v>
      </c>
      <c r="H250" s="997">
        <f>SUMIF($B$188:$B$224,"на базі ВНЗ 1 рівня",H$188:H$223)+H227+H210</f>
        <v>810</v>
      </c>
      <c r="I250" s="750"/>
      <c r="J250" s="748"/>
      <c r="K250" s="748"/>
      <c r="L250" s="748"/>
      <c r="M250" s="987"/>
      <c r="N250" s="751"/>
      <c r="O250" s="752"/>
      <c r="P250" s="753"/>
      <c r="Q250" s="754"/>
      <c r="R250" s="752"/>
      <c r="S250" s="755"/>
    </row>
    <row r="251" spans="1:19" s="45" customFormat="1" ht="15.75" customHeight="1" thickBot="1">
      <c r="A251" s="3087" t="s">
        <v>232</v>
      </c>
      <c r="B251" s="3088"/>
      <c r="C251" s="453"/>
      <c r="D251" s="454"/>
      <c r="E251" s="461"/>
      <c r="F251" s="462"/>
      <c r="G251" s="1212">
        <v>42.5</v>
      </c>
      <c r="H251" s="780">
        <f>G251*30</f>
        <v>1275</v>
      </c>
      <c r="I251" s="780">
        <v>577</v>
      </c>
      <c r="J251" s="780">
        <v>300</v>
      </c>
      <c r="K251" s="780">
        <v>114</v>
      </c>
      <c r="L251" s="780">
        <v>163</v>
      </c>
      <c r="M251" s="780">
        <f>H251-I251</f>
        <v>698</v>
      </c>
      <c r="N251" s="988">
        <f>SUM(N$188:N$232)</f>
        <v>0</v>
      </c>
      <c r="O251" s="756">
        <f>SUM(O$188:O$232)</f>
        <v>0</v>
      </c>
      <c r="P251" s="989">
        <f>SUM(P$187:P$232)</f>
        <v>6</v>
      </c>
      <c r="Q251" s="989">
        <f>SUM(Q$187:Q$232)</f>
        <v>14</v>
      </c>
      <c r="R251" s="989">
        <f>SUM(R$187:R$232)</f>
        <v>22</v>
      </c>
      <c r="S251" s="989">
        <f>SUM(S$187:S$232)</f>
        <v>14</v>
      </c>
    </row>
    <row r="252" spans="1:19" s="45" customFormat="1" ht="15.75" customHeight="1" thickBot="1">
      <c r="A252" s="3087" t="s">
        <v>233</v>
      </c>
      <c r="B252" s="3088"/>
      <c r="C252" s="453"/>
      <c r="D252" s="454"/>
      <c r="E252" s="455"/>
      <c r="F252" s="727"/>
      <c r="G252" s="990">
        <f>G249+G100+G99</f>
        <v>122</v>
      </c>
      <c r="H252" s="999">
        <f>H249+H100+H99</f>
        <v>3660</v>
      </c>
      <c r="I252" s="991"/>
      <c r="J252" s="992"/>
      <c r="K252" s="992"/>
      <c r="L252" s="992"/>
      <c r="M252" s="993"/>
      <c r="N252" s="994"/>
      <c r="O252" s="757"/>
      <c r="P252" s="758"/>
      <c r="Q252" s="759"/>
      <c r="R252" s="757"/>
      <c r="S252" s="758"/>
    </row>
    <row r="253" spans="1:19" s="45" customFormat="1" ht="15.75" customHeight="1" thickBot="1">
      <c r="A253" s="3089" t="s">
        <v>234</v>
      </c>
      <c r="B253" s="3090"/>
      <c r="C253" s="453"/>
      <c r="D253" s="454"/>
      <c r="E253" s="455"/>
      <c r="F253" s="727"/>
      <c r="G253" s="728">
        <f>G101+G250+G99</f>
        <v>46.5</v>
      </c>
      <c r="H253" s="998">
        <f>H101+H250+H99</f>
        <v>1395</v>
      </c>
      <c r="I253" s="750"/>
      <c r="J253" s="748"/>
      <c r="K253" s="748"/>
      <c r="L253" s="748"/>
      <c r="M253" s="749"/>
      <c r="N253" s="995"/>
      <c r="O253" s="752"/>
      <c r="P253" s="753"/>
      <c r="Q253" s="754"/>
      <c r="R253" s="752"/>
      <c r="S253" s="755"/>
    </row>
    <row r="254" spans="1:19" s="45" customFormat="1" ht="15.75" customHeight="1" thickBot="1">
      <c r="A254" s="3087" t="s">
        <v>235</v>
      </c>
      <c r="B254" s="3088"/>
      <c r="C254" s="453"/>
      <c r="D254" s="454"/>
      <c r="E254" s="461"/>
      <c r="F254" s="760"/>
      <c r="G254" s="983">
        <f aca="true" t="shared" si="14" ref="G254:S254">G102+G251</f>
        <v>75.5</v>
      </c>
      <c r="H254" s="780">
        <f t="shared" si="14"/>
        <v>2265</v>
      </c>
      <c r="I254" s="780">
        <f t="shared" si="14"/>
        <v>1066</v>
      </c>
      <c r="J254" s="780">
        <f t="shared" si="14"/>
        <v>567</v>
      </c>
      <c r="K254" s="780">
        <f t="shared" si="14"/>
        <v>188</v>
      </c>
      <c r="L254" s="780">
        <f t="shared" si="14"/>
        <v>311</v>
      </c>
      <c r="M254" s="780">
        <f t="shared" si="14"/>
        <v>1199</v>
      </c>
      <c r="N254" s="780">
        <f t="shared" si="14"/>
        <v>4</v>
      </c>
      <c r="O254" s="780">
        <f t="shared" si="14"/>
        <v>17</v>
      </c>
      <c r="P254" s="780">
        <f t="shared" si="14"/>
        <v>20</v>
      </c>
      <c r="Q254" s="780">
        <f t="shared" si="14"/>
        <v>24</v>
      </c>
      <c r="R254" s="780">
        <f t="shared" si="14"/>
        <v>22</v>
      </c>
      <c r="S254" s="780">
        <f t="shared" si="14"/>
        <v>14</v>
      </c>
    </row>
    <row r="255" spans="1:19" s="45" customFormat="1" ht="15.75" customHeight="1">
      <c r="A255" s="443"/>
      <c r="B255" s="444"/>
      <c r="C255" s="445"/>
      <c r="D255" s="445"/>
      <c r="E255" s="446"/>
      <c r="F255" s="446"/>
      <c r="G255" s="449"/>
      <c r="H255" s="622"/>
      <c r="I255" s="622"/>
      <c r="J255" s="622"/>
      <c r="K255" s="622"/>
      <c r="L255" s="622"/>
      <c r="M255" s="622"/>
      <c r="N255" s="761"/>
      <c r="O255" s="761"/>
      <c r="P255" s="762"/>
      <c r="Q255" s="762"/>
      <c r="R255" s="762"/>
      <c r="S255" s="763"/>
    </row>
    <row r="256" spans="1:19" s="45" customFormat="1" ht="15.75" customHeight="1" thickBot="1">
      <c r="A256" s="2965" t="s">
        <v>342</v>
      </c>
      <c r="B256" s="3091"/>
      <c r="C256" s="3091"/>
      <c r="D256" s="3091"/>
      <c r="E256" s="3091"/>
      <c r="F256" s="3091"/>
      <c r="G256" s="3091"/>
      <c r="H256" s="3091"/>
      <c r="I256" s="3091"/>
      <c r="J256" s="3091"/>
      <c r="K256" s="3091"/>
      <c r="L256" s="3091"/>
      <c r="M256" s="3091"/>
      <c r="N256" s="3091"/>
      <c r="O256" s="3091"/>
      <c r="P256" s="3091"/>
      <c r="Q256" s="3091"/>
      <c r="R256" s="3091"/>
      <c r="S256" s="3092"/>
    </row>
    <row r="257" spans="1:19" s="45" customFormat="1" ht="15.75" customHeight="1">
      <c r="A257" s="869" t="s">
        <v>414</v>
      </c>
      <c r="B257" s="474" t="s">
        <v>247</v>
      </c>
      <c r="C257" s="475"/>
      <c r="D257" s="476"/>
      <c r="E257" s="477"/>
      <c r="F257" s="478"/>
      <c r="G257" s="479">
        <f>SUM(G258:G259)</f>
        <v>4</v>
      </c>
      <c r="H257" s="480">
        <f aca="true" t="shared" si="15" ref="H257:H280">G257*30</f>
        <v>120</v>
      </c>
      <c r="I257" s="477"/>
      <c r="J257" s="477"/>
      <c r="K257" s="477"/>
      <c r="L257" s="477"/>
      <c r="M257" s="481"/>
      <c r="N257" s="482"/>
      <c r="O257" s="476"/>
      <c r="P257" s="483"/>
      <c r="Q257" s="482"/>
      <c r="R257" s="46"/>
      <c r="S257" s="483"/>
    </row>
    <row r="258" spans="1:19" s="45" customFormat="1" ht="15.75" customHeight="1">
      <c r="A258" s="870"/>
      <c r="B258" s="474" t="s">
        <v>36</v>
      </c>
      <c r="C258" s="475"/>
      <c r="D258" s="476"/>
      <c r="E258" s="477"/>
      <c r="F258" s="478"/>
      <c r="G258" s="479">
        <v>1</v>
      </c>
      <c r="H258" s="484">
        <f t="shared" si="15"/>
        <v>30</v>
      </c>
      <c r="I258" s="476"/>
      <c r="J258" s="477"/>
      <c r="K258" s="477"/>
      <c r="L258" s="477"/>
      <c r="M258" s="483"/>
      <c r="N258" s="482"/>
      <c r="O258" s="476"/>
      <c r="P258" s="483"/>
      <c r="Q258" s="482"/>
      <c r="R258" s="46"/>
      <c r="S258" s="483"/>
    </row>
    <row r="259" spans="1:19" s="45" customFormat="1" ht="15.75" customHeight="1">
      <c r="A259" s="870" t="s">
        <v>415</v>
      </c>
      <c r="B259" s="485" t="s">
        <v>37</v>
      </c>
      <c r="C259" s="475"/>
      <c r="D259" s="476">
        <v>5</v>
      </c>
      <c r="E259" s="477"/>
      <c r="F259" s="478"/>
      <c r="G259" s="487">
        <v>3</v>
      </c>
      <c r="H259" s="488">
        <f t="shared" si="15"/>
        <v>90</v>
      </c>
      <c r="I259" s="477">
        <f>SUM(J259:L259)</f>
        <v>36</v>
      </c>
      <c r="J259" s="477">
        <v>27</v>
      </c>
      <c r="K259" s="477">
        <v>9</v>
      </c>
      <c r="L259" s="477"/>
      <c r="M259" s="481">
        <f>H259-I259</f>
        <v>54</v>
      </c>
      <c r="N259" s="482"/>
      <c r="O259" s="476"/>
      <c r="P259" s="483"/>
      <c r="Q259" s="482"/>
      <c r="R259" s="871">
        <v>4</v>
      </c>
      <c r="S259" s="483"/>
    </row>
    <row r="260" spans="1:19" s="1172" customFormat="1" ht="15.75" customHeight="1">
      <c r="A260" s="869" t="s">
        <v>416</v>
      </c>
      <c r="B260" s="1213" t="s">
        <v>254</v>
      </c>
      <c r="C260" s="1219"/>
      <c r="D260" s="871"/>
      <c r="E260" s="871"/>
      <c r="F260" s="1224"/>
      <c r="G260" s="1217">
        <f>SUM(G261:G262)</f>
        <v>6.5</v>
      </c>
      <c r="H260" s="1218">
        <f t="shared" si="15"/>
        <v>195</v>
      </c>
      <c r="I260" s="871"/>
      <c r="J260" s="871"/>
      <c r="K260" s="871"/>
      <c r="L260" s="871"/>
      <c r="M260" s="873"/>
      <c r="N260" s="1219"/>
      <c r="O260" s="871"/>
      <c r="P260" s="873"/>
      <c r="Q260" s="1219"/>
      <c r="R260" s="871"/>
      <c r="S260" s="873"/>
    </row>
    <row r="261" spans="1:19" s="1172" customFormat="1" ht="15.75" customHeight="1">
      <c r="A261" s="869"/>
      <c r="B261" s="1213" t="s">
        <v>36</v>
      </c>
      <c r="C261" s="1219"/>
      <c r="D261" s="871"/>
      <c r="E261" s="871"/>
      <c r="F261" s="1224"/>
      <c r="G261" s="1217">
        <v>3</v>
      </c>
      <c r="H261" s="1218">
        <f t="shared" si="15"/>
        <v>90</v>
      </c>
      <c r="I261" s="871"/>
      <c r="J261" s="871"/>
      <c r="K261" s="871"/>
      <c r="L261" s="871"/>
      <c r="M261" s="873"/>
      <c r="N261" s="1219"/>
      <c r="O261" s="871"/>
      <c r="P261" s="873"/>
      <c r="Q261" s="1219"/>
      <c r="R261" s="871"/>
      <c r="S261" s="873"/>
    </row>
    <row r="262" spans="1:19" s="1172" customFormat="1" ht="15.75" customHeight="1">
      <c r="A262" s="869" t="s">
        <v>417</v>
      </c>
      <c r="B262" s="1220" t="s">
        <v>37</v>
      </c>
      <c r="C262" s="1219">
        <v>6</v>
      </c>
      <c r="D262" s="871"/>
      <c r="E262" s="871"/>
      <c r="F262" s="1224"/>
      <c r="G262" s="1221">
        <v>3.5</v>
      </c>
      <c r="H262" s="1222">
        <f t="shared" si="15"/>
        <v>105</v>
      </c>
      <c r="I262" s="1215">
        <v>40</v>
      </c>
      <c r="J262" s="1215">
        <v>32</v>
      </c>
      <c r="K262" s="1215">
        <v>8</v>
      </c>
      <c r="L262" s="1215"/>
      <c r="M262" s="1223">
        <v>65</v>
      </c>
      <c r="N262" s="1219"/>
      <c r="O262" s="871"/>
      <c r="P262" s="873"/>
      <c r="Q262" s="1219"/>
      <c r="R262" s="871"/>
      <c r="S262" s="873">
        <v>5</v>
      </c>
    </row>
    <row r="263" spans="1:19" s="45" customFormat="1" ht="15.75" customHeight="1">
      <c r="A263" s="869" t="s">
        <v>418</v>
      </c>
      <c r="B263" s="549" t="s">
        <v>255</v>
      </c>
      <c r="C263" s="482"/>
      <c r="D263" s="476"/>
      <c r="E263" s="476"/>
      <c r="F263" s="492"/>
      <c r="G263" s="479">
        <f>SUM(G264:G265)</f>
        <v>9.5</v>
      </c>
      <c r="H263" s="484">
        <f t="shared" si="15"/>
        <v>285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9"/>
      <c r="B264" s="474" t="s">
        <v>36</v>
      </c>
      <c r="C264" s="482"/>
      <c r="D264" s="476"/>
      <c r="E264" s="476"/>
      <c r="F264" s="492"/>
      <c r="G264" s="479">
        <v>3.5</v>
      </c>
      <c r="H264" s="484">
        <f t="shared" si="15"/>
        <v>105</v>
      </c>
      <c r="I264" s="476"/>
      <c r="J264" s="477"/>
      <c r="K264" s="477"/>
      <c r="L264" s="477"/>
      <c r="M264" s="483"/>
      <c r="N264" s="482"/>
      <c r="O264" s="476"/>
      <c r="P264" s="483"/>
      <c r="Q264" s="482"/>
      <c r="R264" s="476"/>
      <c r="S264" s="483"/>
    </row>
    <row r="265" spans="1:19" s="45" customFormat="1" ht="15.75" customHeight="1">
      <c r="A265" s="869"/>
      <c r="B265" s="485" t="s">
        <v>37</v>
      </c>
      <c r="C265" s="482"/>
      <c r="D265" s="476"/>
      <c r="E265" s="476"/>
      <c r="F265" s="492"/>
      <c r="G265" s="487">
        <f>SUM(G266:G267)</f>
        <v>6</v>
      </c>
      <c r="H265" s="488">
        <f t="shared" si="15"/>
        <v>180</v>
      </c>
      <c r="I265" s="477">
        <f>SUM(I266:I267)</f>
        <v>67</v>
      </c>
      <c r="J265" s="477">
        <f>SUM(J266:J267)</f>
        <v>51</v>
      </c>
      <c r="K265" s="477">
        <f>SUM(K266:K267)</f>
        <v>8</v>
      </c>
      <c r="L265" s="477">
        <f>SUM(L266:L267)</f>
        <v>8</v>
      </c>
      <c r="M265" s="481">
        <f>SUM(M266:M267)</f>
        <v>113</v>
      </c>
      <c r="N265" s="482"/>
      <c r="O265" s="476"/>
      <c r="P265" s="483"/>
      <c r="Q265" s="482"/>
      <c r="R265" s="476"/>
      <c r="S265" s="483"/>
    </row>
    <row r="266" spans="1:19" s="45" customFormat="1" ht="15.75" customHeight="1">
      <c r="A266" s="869" t="s">
        <v>419</v>
      </c>
      <c r="B266" s="485" t="s">
        <v>256</v>
      </c>
      <c r="C266" s="482"/>
      <c r="D266" s="476"/>
      <c r="E266" s="476"/>
      <c r="F266" s="492"/>
      <c r="G266" s="487">
        <v>2.5</v>
      </c>
      <c r="H266" s="488">
        <f t="shared" si="15"/>
        <v>75</v>
      </c>
      <c r="I266" s="477">
        <f>SUM(J266:L266)</f>
        <v>27</v>
      </c>
      <c r="J266" s="477">
        <v>27</v>
      </c>
      <c r="K266" s="477"/>
      <c r="L266" s="477"/>
      <c r="M266" s="481">
        <f>H266-I266</f>
        <v>48</v>
      </c>
      <c r="N266" s="482"/>
      <c r="O266" s="476"/>
      <c r="P266" s="483"/>
      <c r="Q266" s="482"/>
      <c r="R266" s="476">
        <v>3</v>
      </c>
      <c r="S266" s="483"/>
    </row>
    <row r="267" spans="1:19" s="45" customFormat="1" ht="15.75" customHeight="1">
      <c r="A267" s="869" t="s">
        <v>420</v>
      </c>
      <c r="B267" s="485" t="s">
        <v>256</v>
      </c>
      <c r="C267" s="482">
        <v>6</v>
      </c>
      <c r="D267" s="476"/>
      <c r="E267" s="476"/>
      <c r="F267" s="492"/>
      <c r="G267" s="487">
        <v>3.5</v>
      </c>
      <c r="H267" s="488">
        <f t="shared" si="15"/>
        <v>105</v>
      </c>
      <c r="I267" s="477">
        <f>SUM(J267:L267)</f>
        <v>40</v>
      </c>
      <c r="J267" s="507">
        <v>24</v>
      </c>
      <c r="K267" s="477">
        <v>8</v>
      </c>
      <c r="L267" s="477">
        <v>8</v>
      </c>
      <c r="M267" s="481">
        <f>H267-I267</f>
        <v>65</v>
      </c>
      <c r="N267" s="482"/>
      <c r="O267" s="476"/>
      <c r="P267" s="483"/>
      <c r="Q267" s="482"/>
      <c r="R267" s="476"/>
      <c r="S267" s="483">
        <v>5</v>
      </c>
    </row>
    <row r="268" spans="1:19" s="1172" customFormat="1" ht="15.75" customHeight="1">
      <c r="A268" s="869" t="s">
        <v>421</v>
      </c>
      <c r="B268" s="1225" t="s">
        <v>257</v>
      </c>
      <c r="C268" s="1219"/>
      <c r="D268" s="871"/>
      <c r="E268" s="871"/>
      <c r="F268" s="1224"/>
      <c r="G268" s="1217">
        <f>SUM(G269:G270)</f>
        <v>3</v>
      </c>
      <c r="H268" s="1218">
        <f t="shared" si="15"/>
        <v>90</v>
      </c>
      <c r="I268" s="871"/>
      <c r="J268" s="1215"/>
      <c r="K268" s="1215"/>
      <c r="L268" s="1215"/>
      <c r="M268" s="873"/>
      <c r="N268" s="1219"/>
      <c r="O268" s="871"/>
      <c r="P268" s="873"/>
      <c r="Q268" s="1219"/>
      <c r="R268" s="871"/>
      <c r="S268" s="873"/>
    </row>
    <row r="269" spans="1:19" s="1172" customFormat="1" ht="15.75" customHeight="1">
      <c r="A269" s="869"/>
      <c r="B269" s="1213" t="s">
        <v>36</v>
      </c>
      <c r="C269" s="1219"/>
      <c r="D269" s="871"/>
      <c r="E269" s="871"/>
      <c r="F269" s="1224"/>
      <c r="G269" s="1217">
        <v>1</v>
      </c>
      <c r="H269" s="1218">
        <f t="shared" si="15"/>
        <v>30</v>
      </c>
      <c r="I269" s="871"/>
      <c r="J269" s="1215"/>
      <c r="K269" s="1215"/>
      <c r="L269" s="1215"/>
      <c r="M269" s="873"/>
      <c r="N269" s="1219"/>
      <c r="O269" s="871"/>
      <c r="P269" s="873"/>
      <c r="Q269" s="1219"/>
      <c r="R269" s="871"/>
      <c r="S269" s="873"/>
    </row>
    <row r="270" spans="1:19" s="1172" customFormat="1" ht="15.75" customHeight="1">
      <c r="A270" s="869" t="s">
        <v>422</v>
      </c>
      <c r="B270" s="1220" t="s">
        <v>37</v>
      </c>
      <c r="C270" s="1219">
        <v>6</v>
      </c>
      <c r="D270" s="871"/>
      <c r="E270" s="871"/>
      <c r="F270" s="1224"/>
      <c r="G270" s="1221">
        <v>2</v>
      </c>
      <c r="H270" s="1222">
        <f t="shared" si="15"/>
        <v>60</v>
      </c>
      <c r="I270" s="1215">
        <f>SUM(J270:L270)</f>
        <v>24</v>
      </c>
      <c r="J270" s="1215">
        <v>16</v>
      </c>
      <c r="K270" s="1215"/>
      <c r="L270" s="1226">
        <v>8</v>
      </c>
      <c r="M270" s="1223">
        <f>H270-I270</f>
        <v>36</v>
      </c>
      <c r="N270" s="1219"/>
      <c r="O270" s="871"/>
      <c r="P270" s="873"/>
      <c r="Q270" s="1219"/>
      <c r="R270" s="871"/>
      <c r="S270" s="873">
        <v>3</v>
      </c>
    </row>
    <row r="271" spans="1:19" s="1172" customFormat="1" ht="15.75" customHeight="1">
      <c r="A271" s="869" t="s">
        <v>454</v>
      </c>
      <c r="B271" s="1229" t="s">
        <v>455</v>
      </c>
      <c r="C271" s="1230"/>
      <c r="D271" s="871">
        <v>5</v>
      </c>
      <c r="E271" s="899"/>
      <c r="F271" s="1227"/>
      <c r="G271" s="1231">
        <v>3</v>
      </c>
      <c r="H271" s="1232">
        <f t="shared" si="15"/>
        <v>90</v>
      </c>
      <c r="I271" s="1215">
        <f>SUM(J271:L271)</f>
        <v>30</v>
      </c>
      <c r="J271" s="1215">
        <v>20</v>
      </c>
      <c r="K271" s="1215"/>
      <c r="L271" s="1226">
        <v>10</v>
      </c>
      <c r="M271" s="1233">
        <f>H271-I271</f>
        <v>60</v>
      </c>
      <c r="N271" s="892"/>
      <c r="O271" s="899"/>
      <c r="P271" s="1228"/>
      <c r="Q271" s="892"/>
      <c r="R271" s="899">
        <v>3</v>
      </c>
      <c r="S271" s="1228"/>
    </row>
    <row r="272" spans="1:19" s="45" customFormat="1" ht="15.75" customHeight="1">
      <c r="A272" s="473" t="s">
        <v>423</v>
      </c>
      <c r="B272" s="881" t="s">
        <v>267</v>
      </c>
      <c r="C272" s="482"/>
      <c r="D272" s="476"/>
      <c r="E272" s="543"/>
      <c r="F272" s="544"/>
      <c r="G272" s="539">
        <f>SUM(G273:G274)</f>
        <v>9</v>
      </c>
      <c r="H272" s="484">
        <f t="shared" si="15"/>
        <v>270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549" t="s">
        <v>36</v>
      </c>
      <c r="C273" s="482"/>
      <c r="D273" s="476"/>
      <c r="E273" s="543"/>
      <c r="F273" s="544"/>
      <c r="G273" s="883">
        <v>5</v>
      </c>
      <c r="H273" s="484">
        <f t="shared" si="15"/>
        <v>150</v>
      </c>
      <c r="I273" s="476"/>
      <c r="J273" s="477"/>
      <c r="K273" s="477"/>
      <c r="L273" s="477"/>
      <c r="M273" s="483"/>
      <c r="N273" s="545"/>
      <c r="O273" s="546"/>
      <c r="P273" s="547"/>
      <c r="Q273" s="545"/>
      <c r="R273" s="546"/>
      <c r="S273" s="547"/>
    </row>
    <row r="274" spans="1:19" s="45" customFormat="1" ht="15.75" customHeight="1">
      <c r="A274" s="473"/>
      <c r="B274" s="877" t="s">
        <v>37</v>
      </c>
      <c r="C274" s="482"/>
      <c r="D274" s="476"/>
      <c r="E274" s="543"/>
      <c r="F274" s="544"/>
      <c r="G274" s="862">
        <v>4</v>
      </c>
      <c r="H274" s="488">
        <f t="shared" si="15"/>
        <v>120</v>
      </c>
      <c r="I274" s="477">
        <f>SUM(I275:I277)</f>
        <v>62</v>
      </c>
      <c r="J274" s="477">
        <f>SUM(J275:J277)</f>
        <v>30</v>
      </c>
      <c r="K274" s="477">
        <f>SUM(K275:K277)</f>
        <v>8</v>
      </c>
      <c r="L274" s="477">
        <f>SUM(L275:L277)</f>
        <v>24</v>
      </c>
      <c r="M274" s="477">
        <f>SUM(M275:M277)</f>
        <v>58</v>
      </c>
      <c r="N274" s="486"/>
      <c r="O274" s="546"/>
      <c r="P274" s="547"/>
      <c r="Q274" s="545"/>
      <c r="R274" s="546"/>
      <c r="S274" s="547"/>
    </row>
    <row r="275" spans="1:19" s="45" customFormat="1" ht="15.75" customHeight="1">
      <c r="A275" s="473" t="s">
        <v>456</v>
      </c>
      <c r="B275" s="882" t="s">
        <v>267</v>
      </c>
      <c r="C275" s="482">
        <v>4</v>
      </c>
      <c r="D275" s="476"/>
      <c r="E275" s="543"/>
      <c r="F275" s="544"/>
      <c r="G275" s="862">
        <v>3</v>
      </c>
      <c r="H275" s="488">
        <f t="shared" si="15"/>
        <v>90</v>
      </c>
      <c r="I275" s="477">
        <f>SUM(J275:L275)</f>
        <v>45</v>
      </c>
      <c r="J275" s="477">
        <v>30</v>
      </c>
      <c r="K275" s="477">
        <v>8</v>
      </c>
      <c r="L275" s="477">
        <v>7</v>
      </c>
      <c r="M275" s="481">
        <f>H275-I275</f>
        <v>45</v>
      </c>
      <c r="N275" s="545"/>
      <c r="O275" s="546"/>
      <c r="P275" s="547"/>
      <c r="Q275" s="545">
        <v>3</v>
      </c>
      <c r="R275" s="546"/>
      <c r="S275" s="547"/>
    </row>
    <row r="276" spans="1:19" s="45" customFormat="1" ht="15.75" customHeight="1">
      <c r="A276" s="473" t="s">
        <v>457</v>
      </c>
      <c r="B276" s="882" t="s">
        <v>268</v>
      </c>
      <c r="C276" s="482"/>
      <c r="D276" s="476"/>
      <c r="E276" s="543"/>
      <c r="F276" s="544"/>
      <c r="G276" s="548">
        <v>0.5</v>
      </c>
      <c r="H276" s="488">
        <f t="shared" si="15"/>
        <v>15</v>
      </c>
      <c r="I276" s="477">
        <f>SUM(J276:L276)</f>
        <v>9</v>
      </c>
      <c r="J276" s="477"/>
      <c r="K276" s="477"/>
      <c r="L276" s="477">
        <v>9</v>
      </c>
      <c r="M276" s="481">
        <f>H276-I276</f>
        <v>6</v>
      </c>
      <c r="N276" s="545"/>
      <c r="O276" s="546"/>
      <c r="P276" s="547"/>
      <c r="Q276" s="545"/>
      <c r="R276" s="546">
        <v>1</v>
      </c>
      <c r="S276" s="547"/>
    </row>
    <row r="277" spans="1:19" s="45" customFormat="1" ht="15.75" customHeight="1">
      <c r="A277" s="473" t="s">
        <v>458</v>
      </c>
      <c r="B277" s="882" t="s">
        <v>268</v>
      </c>
      <c r="C277" s="482"/>
      <c r="D277" s="476"/>
      <c r="E277" s="543"/>
      <c r="F277" s="550">
        <v>6</v>
      </c>
      <c r="G277" s="548">
        <v>0.5</v>
      </c>
      <c r="H277" s="488">
        <f t="shared" si="15"/>
        <v>15</v>
      </c>
      <c r="I277" s="477">
        <f>SUM(J277:L277)</f>
        <v>8</v>
      </c>
      <c r="J277" s="477"/>
      <c r="K277" s="477"/>
      <c r="L277" s="477">
        <v>8</v>
      </c>
      <c r="M277" s="481">
        <f>H277-I277</f>
        <v>7</v>
      </c>
      <c r="N277" s="545"/>
      <c r="O277" s="546"/>
      <c r="P277" s="547"/>
      <c r="Q277" s="545"/>
      <c r="R277" s="546"/>
      <c r="S277" s="547">
        <v>1</v>
      </c>
    </row>
    <row r="278" spans="1:19" s="1172" customFormat="1" ht="15.75" customHeight="1">
      <c r="A278" s="869" t="s">
        <v>424</v>
      </c>
      <c r="B278" s="1213" t="s">
        <v>259</v>
      </c>
      <c r="C278" s="1214"/>
      <c r="D278" s="871"/>
      <c r="E278" s="1215"/>
      <c r="F278" s="1216"/>
      <c r="G278" s="1217">
        <f>SUM(G279:G280)</f>
        <v>12</v>
      </c>
      <c r="H278" s="1218">
        <f t="shared" si="15"/>
        <v>360</v>
      </c>
      <c r="I278" s="871"/>
      <c r="J278" s="1215"/>
      <c r="K278" s="1215"/>
      <c r="L278" s="1215"/>
      <c r="M278" s="873"/>
      <c r="N278" s="1219"/>
      <c r="O278" s="871"/>
      <c r="P278" s="873"/>
      <c r="Q278" s="1219"/>
      <c r="R278" s="871"/>
      <c r="S278" s="873"/>
    </row>
    <row r="279" spans="1:19" s="1172" customFormat="1" ht="15.75" customHeight="1">
      <c r="A279" s="869"/>
      <c r="B279" s="1213" t="s">
        <v>36</v>
      </c>
      <c r="C279" s="1214"/>
      <c r="D279" s="871"/>
      <c r="E279" s="1215"/>
      <c r="F279" s="1216"/>
      <c r="G279" s="1217">
        <v>2.5</v>
      </c>
      <c r="H279" s="1218">
        <f t="shared" si="15"/>
        <v>75</v>
      </c>
      <c r="I279" s="871"/>
      <c r="J279" s="1215"/>
      <c r="K279" s="1215"/>
      <c r="L279" s="1215"/>
      <c r="M279" s="873"/>
      <c r="N279" s="1219"/>
      <c r="O279" s="871"/>
      <c r="P279" s="873"/>
      <c r="Q279" s="1219"/>
      <c r="R279" s="871"/>
      <c r="S279" s="873"/>
    </row>
    <row r="280" spans="1:19" s="1172" customFormat="1" ht="15.75" customHeight="1">
      <c r="A280" s="869"/>
      <c r="B280" s="1220" t="s">
        <v>37</v>
      </c>
      <c r="C280" s="1219"/>
      <c r="D280" s="871"/>
      <c r="E280" s="871"/>
      <c r="F280" s="1224"/>
      <c r="G280" s="1221">
        <v>9.5</v>
      </c>
      <c r="H280" s="1222">
        <f t="shared" si="15"/>
        <v>285</v>
      </c>
      <c r="I280" s="1215">
        <f>SUM(I281:I284)</f>
        <v>123</v>
      </c>
      <c r="J280" s="1215">
        <f>SUM(J281:J284)</f>
        <v>84</v>
      </c>
      <c r="K280" s="1215">
        <f>SUM(K281:K284)</f>
        <v>17</v>
      </c>
      <c r="L280" s="1215">
        <f>SUM(L281:L284)</f>
        <v>22</v>
      </c>
      <c r="M280" s="1234">
        <f>SUM(M281:M284)</f>
        <v>162</v>
      </c>
      <c r="N280" s="1230"/>
      <c r="O280" s="871"/>
      <c r="P280" s="873"/>
      <c r="Q280" s="1219"/>
      <c r="R280" s="871"/>
      <c r="S280" s="873"/>
    </row>
    <row r="281" spans="1:19" s="1172" customFormat="1" ht="15.75" customHeight="1">
      <c r="A281" s="869" t="s">
        <v>425</v>
      </c>
      <c r="B281" s="1220" t="s">
        <v>259</v>
      </c>
      <c r="C281" s="1219"/>
      <c r="D281" s="871"/>
      <c r="E281" s="871"/>
      <c r="F281" s="1224"/>
      <c r="G281" s="1221">
        <v>2.5</v>
      </c>
      <c r="H281" s="1222">
        <f>G281*30</f>
        <v>75</v>
      </c>
      <c r="I281" s="1215">
        <f>SUM(J281:L281)</f>
        <v>27</v>
      </c>
      <c r="J281" s="1215">
        <v>27</v>
      </c>
      <c r="K281" s="1215"/>
      <c r="L281" s="1215"/>
      <c r="M281" s="1223">
        <f>H281-I281</f>
        <v>48</v>
      </c>
      <c r="N281" s="1219"/>
      <c r="O281" s="871">
        <v>3</v>
      </c>
      <c r="P281" s="873"/>
      <c r="Q281" s="1219"/>
      <c r="R281" s="871"/>
      <c r="S281" s="873"/>
    </row>
    <row r="282" spans="1:19" s="1172" customFormat="1" ht="15.75" customHeight="1">
      <c r="A282" s="869" t="s">
        <v>426</v>
      </c>
      <c r="B282" s="1220" t="s">
        <v>259</v>
      </c>
      <c r="C282" s="1219"/>
      <c r="D282" s="871">
        <v>3</v>
      </c>
      <c r="E282" s="871"/>
      <c r="F282" s="1224"/>
      <c r="G282" s="1221">
        <v>3.5</v>
      </c>
      <c r="H282" s="1222">
        <f aca="true" t="shared" si="16" ref="H282:H307">G282*30</f>
        <v>105</v>
      </c>
      <c r="I282" s="1215">
        <f>SUM(J282:L282)</f>
        <v>36</v>
      </c>
      <c r="J282" s="1215">
        <v>27</v>
      </c>
      <c r="K282" s="1215">
        <v>9</v>
      </c>
      <c r="L282" s="1215"/>
      <c r="M282" s="1223">
        <f>H282-I282</f>
        <v>69</v>
      </c>
      <c r="N282" s="1219"/>
      <c r="O282" s="871"/>
      <c r="P282" s="873">
        <v>4</v>
      </c>
      <c r="Q282" s="1219"/>
      <c r="R282" s="871"/>
      <c r="S282" s="873"/>
    </row>
    <row r="283" spans="1:19" s="1172" customFormat="1" ht="15.75" customHeight="1">
      <c r="A283" s="869" t="s">
        <v>427</v>
      </c>
      <c r="B283" s="1220" t="s">
        <v>259</v>
      </c>
      <c r="C283" s="1219">
        <v>4</v>
      </c>
      <c r="D283" s="871"/>
      <c r="E283" s="871"/>
      <c r="F283" s="1224"/>
      <c r="G283" s="1221">
        <v>2.5</v>
      </c>
      <c r="H283" s="1222">
        <f t="shared" si="16"/>
        <v>75</v>
      </c>
      <c r="I283" s="1215">
        <f>SUM(J283:L283)</f>
        <v>45</v>
      </c>
      <c r="J283" s="1215">
        <v>30</v>
      </c>
      <c r="K283" s="1215">
        <v>8</v>
      </c>
      <c r="L283" s="1215">
        <v>7</v>
      </c>
      <c r="M283" s="1223">
        <f>H283-I283</f>
        <v>30</v>
      </c>
      <c r="N283" s="1219"/>
      <c r="O283" s="871"/>
      <c r="P283" s="873"/>
      <c r="Q283" s="1219">
        <v>3</v>
      </c>
      <c r="R283" s="871"/>
      <c r="S283" s="873"/>
    </row>
    <row r="284" spans="1:19" s="1172" customFormat="1" ht="15.75" customHeight="1">
      <c r="A284" s="869" t="s">
        <v>459</v>
      </c>
      <c r="B284" s="1220" t="s">
        <v>260</v>
      </c>
      <c r="C284" s="1219"/>
      <c r="D284" s="871"/>
      <c r="E284" s="871"/>
      <c r="F284" s="1235">
        <v>4</v>
      </c>
      <c r="G284" s="1221">
        <v>1</v>
      </c>
      <c r="H284" s="1222">
        <f t="shared" si="16"/>
        <v>30</v>
      </c>
      <c r="I284" s="1215">
        <f>SUM(J284:L284)</f>
        <v>15</v>
      </c>
      <c r="J284" s="1215"/>
      <c r="K284" s="1215"/>
      <c r="L284" s="1215">
        <v>15</v>
      </c>
      <c r="M284" s="1223">
        <f>H284-I284</f>
        <v>15</v>
      </c>
      <c r="N284" s="1219"/>
      <c r="O284" s="871"/>
      <c r="P284" s="873"/>
      <c r="Q284" s="1219">
        <v>1</v>
      </c>
      <c r="R284" s="871"/>
      <c r="S284" s="873"/>
    </row>
    <row r="285" spans="1:19" s="1172" customFormat="1" ht="15.75" customHeight="1">
      <c r="A285" s="869" t="s">
        <v>428</v>
      </c>
      <c r="B285" s="1236" t="s">
        <v>262</v>
      </c>
      <c r="C285" s="1214"/>
      <c r="D285" s="871"/>
      <c r="E285" s="1215"/>
      <c r="F285" s="1216"/>
      <c r="G285" s="1217">
        <f>SUM(G286:G287)</f>
        <v>14</v>
      </c>
      <c r="H285" s="1218">
        <f t="shared" si="16"/>
        <v>420</v>
      </c>
      <c r="I285" s="871"/>
      <c r="J285" s="1215"/>
      <c r="K285" s="1215"/>
      <c r="L285" s="1215"/>
      <c r="M285" s="873"/>
      <c r="N285" s="1219"/>
      <c r="O285" s="871"/>
      <c r="P285" s="873"/>
      <c r="Q285" s="1219"/>
      <c r="R285" s="871"/>
      <c r="S285" s="873"/>
    </row>
    <row r="286" spans="1:19" s="1172" customFormat="1" ht="15.75" customHeight="1">
      <c r="A286" s="869"/>
      <c r="B286" s="1213" t="s">
        <v>36</v>
      </c>
      <c r="C286" s="1214"/>
      <c r="D286" s="871"/>
      <c r="E286" s="1215"/>
      <c r="F286" s="1216"/>
      <c r="G286" s="1217">
        <v>8</v>
      </c>
      <c r="H286" s="1218">
        <f t="shared" si="16"/>
        <v>240</v>
      </c>
      <c r="I286" s="871"/>
      <c r="J286" s="1215"/>
      <c r="K286" s="1215"/>
      <c r="L286" s="1215"/>
      <c r="M286" s="873"/>
      <c r="N286" s="1219"/>
      <c r="O286" s="871"/>
      <c r="P286" s="873"/>
      <c r="Q286" s="1219"/>
      <c r="R286" s="871"/>
      <c r="S286" s="873"/>
    </row>
    <row r="287" spans="1:19" s="1172" customFormat="1" ht="15.75" customHeight="1">
      <c r="A287" s="869"/>
      <c r="B287" s="1220" t="s">
        <v>37</v>
      </c>
      <c r="C287" s="1219"/>
      <c r="D287" s="871"/>
      <c r="E287" s="871"/>
      <c r="F287" s="1224"/>
      <c r="G287" s="1221">
        <v>6</v>
      </c>
      <c r="H287" s="1222">
        <f t="shared" si="16"/>
        <v>180</v>
      </c>
      <c r="I287" s="1215">
        <f>SUM(I288:I290)</f>
        <v>88</v>
      </c>
      <c r="J287" s="1215">
        <f>SUM(J288:J290)</f>
        <v>54</v>
      </c>
      <c r="K287" s="1215">
        <f>SUM(K288:K290)</f>
        <v>17</v>
      </c>
      <c r="L287" s="1215">
        <f>SUM(L288:L290)</f>
        <v>17</v>
      </c>
      <c r="M287" s="1223">
        <f>H287-I287</f>
        <v>92</v>
      </c>
      <c r="N287" s="1219"/>
      <c r="O287" s="871"/>
      <c r="P287" s="873"/>
      <c r="Q287" s="1219"/>
      <c r="R287" s="871"/>
      <c r="S287" s="873"/>
    </row>
    <row r="288" spans="1:19" s="1172" customFormat="1" ht="15.75" customHeight="1">
      <c r="A288" s="869" t="s">
        <v>429</v>
      </c>
      <c r="B288" s="1220" t="s">
        <v>262</v>
      </c>
      <c r="C288" s="1219"/>
      <c r="D288" s="1237"/>
      <c r="E288" s="871"/>
      <c r="F288" s="1224"/>
      <c r="G288" s="1221">
        <v>3.5</v>
      </c>
      <c r="H288" s="1222">
        <f t="shared" si="16"/>
        <v>105</v>
      </c>
      <c r="I288" s="1215">
        <f>SUM(J288:L288)</f>
        <v>60</v>
      </c>
      <c r="J288" s="1215">
        <v>45</v>
      </c>
      <c r="K288" s="1215">
        <v>8</v>
      </c>
      <c r="L288" s="1215">
        <v>7</v>
      </c>
      <c r="M288" s="1223">
        <f>H288-I288</f>
        <v>45</v>
      </c>
      <c r="N288" s="1219"/>
      <c r="O288" s="871"/>
      <c r="P288" s="873"/>
      <c r="Q288" s="1219">
        <v>4</v>
      </c>
      <c r="R288" s="871"/>
      <c r="S288" s="873"/>
    </row>
    <row r="289" spans="1:19" s="1172" customFormat="1" ht="15.75" customHeight="1">
      <c r="A289" s="869" t="s">
        <v>460</v>
      </c>
      <c r="B289" s="1220" t="s">
        <v>262</v>
      </c>
      <c r="C289" s="1219">
        <v>5</v>
      </c>
      <c r="D289" s="871"/>
      <c r="E289" s="871"/>
      <c r="F289" s="1224"/>
      <c r="G289" s="1221">
        <v>1.5</v>
      </c>
      <c r="H289" s="1222">
        <f t="shared" si="16"/>
        <v>45</v>
      </c>
      <c r="I289" s="1215">
        <f>SUM(J289:L289)</f>
        <v>18</v>
      </c>
      <c r="J289" s="1215">
        <v>9</v>
      </c>
      <c r="K289" s="1215">
        <v>9</v>
      </c>
      <c r="L289" s="1215"/>
      <c r="M289" s="1223">
        <f>H289-I289</f>
        <v>27</v>
      </c>
      <c r="N289" s="1219"/>
      <c r="O289" s="871"/>
      <c r="P289" s="873"/>
      <c r="Q289" s="1219"/>
      <c r="R289" s="871">
        <v>2</v>
      </c>
      <c r="S289" s="873"/>
    </row>
    <row r="290" spans="1:19" s="1172" customFormat="1" ht="15.75" customHeight="1">
      <c r="A290" s="869" t="s">
        <v>461</v>
      </c>
      <c r="B290" s="1220" t="s">
        <v>263</v>
      </c>
      <c r="C290" s="1219"/>
      <c r="D290" s="871"/>
      <c r="E290" s="871"/>
      <c r="F290" s="1235">
        <v>5</v>
      </c>
      <c r="G290" s="1221">
        <v>1</v>
      </c>
      <c r="H290" s="1222">
        <f t="shared" si="16"/>
        <v>30</v>
      </c>
      <c r="I290" s="1215">
        <f>SUM(J290:L290)</f>
        <v>10</v>
      </c>
      <c r="J290" s="1215"/>
      <c r="K290" s="1215"/>
      <c r="L290" s="1215">
        <v>10</v>
      </c>
      <c r="M290" s="1223">
        <f>H290-I290</f>
        <v>20</v>
      </c>
      <c r="N290" s="1219"/>
      <c r="O290" s="871"/>
      <c r="P290" s="873"/>
      <c r="Q290" s="1219"/>
      <c r="R290" s="871">
        <v>1</v>
      </c>
      <c r="S290" s="873"/>
    </row>
    <row r="291" spans="1:19" s="45" customFormat="1" ht="15.75" customHeight="1">
      <c r="A291" s="869" t="s">
        <v>430</v>
      </c>
      <c r="B291" s="549" t="s">
        <v>264</v>
      </c>
      <c r="C291" s="475"/>
      <c r="D291" s="476"/>
      <c r="E291" s="477"/>
      <c r="F291" s="478"/>
      <c r="G291" s="83">
        <f>SUM(G292:G293)</f>
        <v>7.5</v>
      </c>
      <c r="H291" s="484">
        <f t="shared" si="16"/>
        <v>225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19" s="45" customFormat="1" ht="15.75" customHeight="1">
      <c r="A292" s="869"/>
      <c r="B292" s="549" t="s">
        <v>36</v>
      </c>
      <c r="C292" s="475"/>
      <c r="D292" s="476"/>
      <c r="E292" s="477"/>
      <c r="F292" s="478"/>
      <c r="G292" s="1279">
        <v>4.5</v>
      </c>
      <c r="H292" s="484">
        <f t="shared" si="16"/>
        <v>135</v>
      </c>
      <c r="I292" s="476"/>
      <c r="J292" s="477"/>
      <c r="K292" s="477"/>
      <c r="L292" s="477"/>
      <c r="M292" s="483"/>
      <c r="N292" s="482"/>
      <c r="O292" s="476"/>
      <c r="P292" s="483"/>
      <c r="Q292" s="482"/>
      <c r="R292" s="476"/>
      <c r="S292" s="483"/>
    </row>
    <row r="293" spans="1:19" s="45" customFormat="1" ht="15.75" customHeight="1">
      <c r="A293" s="1037" t="s">
        <v>431</v>
      </c>
      <c r="B293" s="877" t="s">
        <v>37</v>
      </c>
      <c r="C293" s="482">
        <v>4</v>
      </c>
      <c r="D293" s="476"/>
      <c r="E293" s="477"/>
      <c r="F293" s="478"/>
      <c r="G293" s="1278">
        <v>3</v>
      </c>
      <c r="H293" s="488">
        <f t="shared" si="16"/>
        <v>90</v>
      </c>
      <c r="I293" s="477">
        <f>SUM(J293:L293)</f>
        <v>45</v>
      </c>
      <c r="J293" s="477">
        <v>30</v>
      </c>
      <c r="K293" s="477">
        <v>8</v>
      </c>
      <c r="L293" s="477">
        <v>7</v>
      </c>
      <c r="M293" s="481">
        <f>H293-I293</f>
        <v>45</v>
      </c>
      <c r="N293" s="482"/>
      <c r="O293" s="476"/>
      <c r="P293" s="483"/>
      <c r="Q293" s="482">
        <v>3</v>
      </c>
      <c r="R293" s="476"/>
      <c r="S293" s="483"/>
    </row>
    <row r="294" spans="1:19" s="45" customFormat="1" ht="15.75" customHeight="1">
      <c r="A294" s="473" t="s">
        <v>432</v>
      </c>
      <c r="B294" s="549" t="s">
        <v>33</v>
      </c>
      <c r="C294" s="482"/>
      <c r="D294" s="46"/>
      <c r="E294" s="543"/>
      <c r="F294" s="544"/>
      <c r="G294" s="1280">
        <f>SUM(G295:G296)</f>
        <v>7</v>
      </c>
      <c r="H294" s="884">
        <f t="shared" si="16"/>
        <v>210</v>
      </c>
      <c r="I294" s="477"/>
      <c r="J294" s="477"/>
      <c r="K294" s="477"/>
      <c r="L294" s="477"/>
      <c r="M294" s="481"/>
      <c r="N294" s="545"/>
      <c r="O294" s="546"/>
      <c r="P294" s="547"/>
      <c r="Q294" s="545"/>
      <c r="R294" s="546"/>
      <c r="S294" s="547"/>
    </row>
    <row r="295" spans="1:19" s="45" customFormat="1" ht="15.75" customHeight="1">
      <c r="A295" s="473"/>
      <c r="B295" s="474" t="s">
        <v>36</v>
      </c>
      <c r="C295" s="482"/>
      <c r="D295" s="476"/>
      <c r="E295" s="543"/>
      <c r="F295" s="544"/>
      <c r="G295" s="1280">
        <v>4</v>
      </c>
      <c r="H295" s="884">
        <f t="shared" si="16"/>
        <v>120</v>
      </c>
      <c r="I295" s="476"/>
      <c r="J295" s="477"/>
      <c r="K295" s="477"/>
      <c r="L295" s="477"/>
      <c r="M295" s="483"/>
      <c r="N295" s="545"/>
      <c r="O295" s="546"/>
      <c r="P295" s="547"/>
      <c r="Q295" s="545"/>
      <c r="R295" s="546"/>
      <c r="S295" s="547"/>
    </row>
    <row r="296" spans="1:19" s="45" customFormat="1" ht="15.75" customHeight="1">
      <c r="A296" s="473" t="s">
        <v>433</v>
      </c>
      <c r="B296" s="485" t="s">
        <v>37</v>
      </c>
      <c r="C296" s="482"/>
      <c r="D296" s="476">
        <v>4</v>
      </c>
      <c r="E296" s="543"/>
      <c r="F296" s="544"/>
      <c r="G296" s="548">
        <v>3</v>
      </c>
      <c r="H296" s="488">
        <f t="shared" si="16"/>
        <v>90</v>
      </c>
      <c r="I296" s="477">
        <f>SUM(J296:L296)</f>
        <v>45</v>
      </c>
      <c r="J296" s="477">
        <v>30</v>
      </c>
      <c r="K296" s="477"/>
      <c r="L296" s="477">
        <v>15</v>
      </c>
      <c r="M296" s="481">
        <f>H296-I296</f>
        <v>45</v>
      </c>
      <c r="N296" s="545"/>
      <c r="O296" s="546"/>
      <c r="P296" s="547"/>
      <c r="Q296" s="545">
        <v>3</v>
      </c>
      <c r="R296" s="546"/>
      <c r="S296" s="547"/>
    </row>
    <row r="297" spans="1:19" s="45" customFormat="1" ht="15.75" customHeight="1">
      <c r="A297" s="473" t="s">
        <v>462</v>
      </c>
      <c r="B297" s="542" t="s">
        <v>269</v>
      </c>
      <c r="C297" s="545"/>
      <c r="D297" s="546"/>
      <c r="E297" s="543"/>
      <c r="F297" s="544"/>
      <c r="G297" s="539">
        <f>SUM(G298:G299)</f>
        <v>4</v>
      </c>
      <c r="H297" s="484">
        <f t="shared" si="16"/>
        <v>120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74" t="s">
        <v>36</v>
      </c>
      <c r="C298" s="482"/>
      <c r="D298" s="476"/>
      <c r="E298" s="543"/>
      <c r="F298" s="544"/>
      <c r="G298" s="883">
        <v>0.5</v>
      </c>
      <c r="H298" s="885">
        <f t="shared" si="16"/>
        <v>15</v>
      </c>
      <c r="I298" s="476"/>
      <c r="J298" s="477"/>
      <c r="K298" s="477"/>
      <c r="L298" s="477"/>
      <c r="M298" s="483"/>
      <c r="N298" s="545"/>
      <c r="O298" s="546"/>
      <c r="P298" s="547"/>
      <c r="Q298" s="545"/>
      <c r="R298" s="546"/>
      <c r="S298" s="547"/>
    </row>
    <row r="299" spans="1:19" s="45" customFormat="1" ht="15.75" customHeight="1">
      <c r="A299" s="473"/>
      <c r="B299" s="485" t="s">
        <v>37</v>
      </c>
      <c r="C299" s="482"/>
      <c r="D299" s="476"/>
      <c r="E299" s="543"/>
      <c r="F299" s="544"/>
      <c r="G299" s="548">
        <f>SUM(G300:G301)</f>
        <v>3.5</v>
      </c>
      <c r="H299" s="488">
        <f t="shared" si="16"/>
        <v>105</v>
      </c>
      <c r="I299" s="477">
        <f>SUM(I300:I301)</f>
        <v>63</v>
      </c>
      <c r="J299" s="477">
        <f>SUM(J300:J301)</f>
        <v>36</v>
      </c>
      <c r="K299" s="477"/>
      <c r="L299" s="477">
        <f>SUM(L300:L301)</f>
        <v>27</v>
      </c>
      <c r="M299" s="481">
        <f>SUM(M300:M301)</f>
        <v>42</v>
      </c>
      <c r="N299" s="545"/>
      <c r="O299" s="546"/>
      <c r="P299" s="547"/>
      <c r="Q299" s="545"/>
      <c r="R299" s="546"/>
      <c r="S299" s="547"/>
    </row>
    <row r="300" spans="1:19" s="45" customFormat="1" ht="15.75" customHeight="1">
      <c r="A300" s="473" t="s">
        <v>463</v>
      </c>
      <c r="B300" s="485" t="s">
        <v>269</v>
      </c>
      <c r="C300" s="482"/>
      <c r="D300" s="476"/>
      <c r="E300" s="543"/>
      <c r="F300" s="544"/>
      <c r="G300" s="548">
        <v>1</v>
      </c>
      <c r="H300" s="488">
        <f t="shared" si="16"/>
        <v>30</v>
      </c>
      <c r="I300" s="477">
        <f>SUM(J300:L300)</f>
        <v>18</v>
      </c>
      <c r="J300" s="477">
        <v>9</v>
      </c>
      <c r="K300" s="477"/>
      <c r="L300" s="477">
        <v>9</v>
      </c>
      <c r="M300" s="481">
        <f>H300-I300</f>
        <v>12</v>
      </c>
      <c r="N300" s="545"/>
      <c r="O300" s="546">
        <v>2</v>
      </c>
      <c r="P300" s="547"/>
      <c r="Q300" s="545"/>
      <c r="R300" s="546"/>
      <c r="S300" s="547"/>
    </row>
    <row r="301" spans="1:19" s="45" customFormat="1" ht="15.75" customHeight="1" thickBot="1">
      <c r="A301" s="512" t="s">
        <v>464</v>
      </c>
      <c r="B301" s="551" t="s">
        <v>269</v>
      </c>
      <c r="C301" s="552"/>
      <c r="D301" s="553">
        <v>3</v>
      </c>
      <c r="E301" s="554"/>
      <c r="F301" s="555"/>
      <c r="G301" s="556">
        <v>2.5</v>
      </c>
      <c r="H301" s="557">
        <f t="shared" si="16"/>
        <v>75</v>
      </c>
      <c r="I301" s="554">
        <f>SUM(J301:L301)</f>
        <v>45</v>
      </c>
      <c r="J301" s="554">
        <v>27</v>
      </c>
      <c r="K301" s="554"/>
      <c r="L301" s="554">
        <v>18</v>
      </c>
      <c r="M301" s="558">
        <f>H301-I301</f>
        <v>30</v>
      </c>
      <c r="N301" s="552"/>
      <c r="O301" s="553"/>
      <c r="P301" s="886">
        <v>5</v>
      </c>
      <c r="Q301" s="552"/>
      <c r="R301" s="553"/>
      <c r="S301" s="559"/>
    </row>
    <row r="302" spans="1:19" s="45" customFormat="1" ht="15.75" customHeight="1">
      <c r="A302" s="3093" t="s">
        <v>359</v>
      </c>
      <c r="B302" s="3094"/>
      <c r="C302" s="560"/>
      <c r="D302" s="561"/>
      <c r="E302" s="561"/>
      <c r="F302" s="562"/>
      <c r="G302" s="563">
        <f>SUM(G303:G304)</f>
        <v>6</v>
      </c>
      <c r="H302" s="564">
        <f t="shared" si="16"/>
        <v>180</v>
      </c>
      <c r="I302" s="565"/>
      <c r="J302" s="565"/>
      <c r="K302" s="565"/>
      <c r="L302" s="565"/>
      <c r="M302" s="566"/>
      <c r="N302" s="567"/>
      <c r="O302" s="568"/>
      <c r="P302" s="569"/>
      <c r="Q302" s="567"/>
      <c r="R302" s="568"/>
      <c r="S302" s="569"/>
    </row>
    <row r="303" spans="1:19" s="45" customFormat="1" ht="15.75" customHeight="1">
      <c r="A303" s="570"/>
      <c r="B303" s="571" t="s">
        <v>36</v>
      </c>
      <c r="C303" s="572"/>
      <c r="D303" s="573"/>
      <c r="E303" s="573"/>
      <c r="F303" s="574"/>
      <c r="G303" s="575">
        <v>3.5</v>
      </c>
      <c r="H303" s="576">
        <f t="shared" si="16"/>
        <v>105</v>
      </c>
      <c r="I303" s="577"/>
      <c r="J303" s="577"/>
      <c r="K303" s="577"/>
      <c r="L303" s="577"/>
      <c r="M303" s="578"/>
      <c r="N303" s="482"/>
      <c r="O303" s="476"/>
      <c r="P303" s="483"/>
      <c r="Q303" s="482"/>
      <c r="R303" s="476"/>
      <c r="S303" s="483"/>
    </row>
    <row r="304" spans="1:19" s="45" customFormat="1" ht="15.75" customHeight="1">
      <c r="A304" s="570"/>
      <c r="B304" s="579" t="s">
        <v>37</v>
      </c>
      <c r="C304" s="572"/>
      <c r="D304" s="44">
        <v>4.4</v>
      </c>
      <c r="E304" s="573"/>
      <c r="F304" s="574"/>
      <c r="G304" s="580">
        <v>2.5</v>
      </c>
      <c r="H304" s="581">
        <f t="shared" si="16"/>
        <v>75</v>
      </c>
      <c r="I304" s="887">
        <f>J304+K304+L304</f>
        <v>45</v>
      </c>
      <c r="J304" s="887">
        <v>18</v>
      </c>
      <c r="K304" s="887">
        <v>27</v>
      </c>
      <c r="L304" s="887"/>
      <c r="M304" s="566">
        <f>H304-I304</f>
        <v>30</v>
      </c>
      <c r="N304" s="482"/>
      <c r="O304" s="476"/>
      <c r="P304" s="483"/>
      <c r="Q304" s="482">
        <v>3</v>
      </c>
      <c r="R304" s="476"/>
      <c r="S304" s="493"/>
    </row>
    <row r="305" spans="1:19" s="45" customFormat="1" ht="15.75" customHeight="1">
      <c r="A305" s="3095" t="s">
        <v>360</v>
      </c>
      <c r="B305" s="3096"/>
      <c r="C305" s="572"/>
      <c r="D305" s="573"/>
      <c r="E305" s="573"/>
      <c r="F305" s="574"/>
      <c r="G305" s="575">
        <f>SUM(G306:G307)</f>
        <v>7</v>
      </c>
      <c r="H305" s="576">
        <f t="shared" si="16"/>
        <v>210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</row>
    <row r="306" spans="1:19" s="45" customFormat="1" ht="15.75" customHeight="1">
      <c r="A306" s="570"/>
      <c r="B306" s="571" t="s">
        <v>36</v>
      </c>
      <c r="C306" s="572"/>
      <c r="D306" s="573"/>
      <c r="E306" s="573"/>
      <c r="F306" s="574"/>
      <c r="G306" s="575">
        <v>2</v>
      </c>
      <c r="H306" s="576">
        <f t="shared" si="16"/>
        <v>60</v>
      </c>
      <c r="I306" s="577"/>
      <c r="J306" s="577"/>
      <c r="K306" s="577"/>
      <c r="L306" s="577"/>
      <c r="M306" s="578"/>
      <c r="N306" s="482"/>
      <c r="O306" s="476"/>
      <c r="P306" s="483"/>
      <c r="Q306" s="482"/>
      <c r="R306" s="476"/>
      <c r="S306" s="493"/>
    </row>
    <row r="307" spans="1:19" s="45" customFormat="1" ht="15.75" customHeight="1" thickBot="1">
      <c r="A307" s="570"/>
      <c r="B307" s="579" t="s">
        <v>37</v>
      </c>
      <c r="C307" s="560"/>
      <c r="D307" s="44">
        <v>5.5</v>
      </c>
      <c r="E307" s="561"/>
      <c r="F307" s="888"/>
      <c r="G307" s="889">
        <v>5</v>
      </c>
      <c r="H307" s="582">
        <f t="shared" si="16"/>
        <v>150</v>
      </c>
      <c r="I307" s="887">
        <f>J307+K307+L307</f>
        <v>63</v>
      </c>
      <c r="J307" s="887">
        <v>45</v>
      </c>
      <c r="K307" s="887">
        <v>9</v>
      </c>
      <c r="L307" s="887">
        <v>9</v>
      </c>
      <c r="M307" s="566">
        <f>H307-I307</f>
        <v>87</v>
      </c>
      <c r="N307" s="482"/>
      <c r="O307" s="476"/>
      <c r="P307" s="483"/>
      <c r="Q307" s="482"/>
      <c r="R307" s="476">
        <v>7</v>
      </c>
      <c r="S307" s="493"/>
    </row>
    <row r="308" spans="1:19" s="45" customFormat="1" ht="15.75" customHeight="1" thickBot="1">
      <c r="A308" s="3097" t="s">
        <v>451</v>
      </c>
      <c r="B308" s="3098"/>
      <c r="C308" s="3098"/>
      <c r="D308" s="3098"/>
      <c r="E308" s="3098"/>
      <c r="F308" s="3098"/>
      <c r="G308" s="3098"/>
      <c r="H308" s="3098"/>
      <c r="I308" s="3098"/>
      <c r="J308" s="3098"/>
      <c r="K308" s="3098"/>
      <c r="L308" s="3098"/>
      <c r="M308" s="3098"/>
      <c r="N308" s="3098"/>
      <c r="O308" s="3098"/>
      <c r="P308" s="3098"/>
      <c r="Q308" s="3098"/>
      <c r="R308" s="3098"/>
      <c r="S308" s="3099"/>
    </row>
    <row r="309" spans="1:19" s="45" customFormat="1" ht="15.75" customHeight="1">
      <c r="A309" s="511" t="s">
        <v>361</v>
      </c>
      <c r="B309" s="890" t="s">
        <v>270</v>
      </c>
      <c r="C309" s="545"/>
      <c r="D309" s="546"/>
      <c r="E309" s="543"/>
      <c r="F309" s="544"/>
      <c r="G309" s="583">
        <v>3</v>
      </c>
      <c r="H309" s="584">
        <f>G309*30</f>
        <v>90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/>
      <c r="B310" s="549" t="s">
        <v>36</v>
      </c>
      <c r="C310" s="545"/>
      <c r="D310" s="546"/>
      <c r="E310" s="543"/>
      <c r="F310" s="544"/>
      <c r="G310" s="583">
        <v>2</v>
      </c>
      <c r="H310" s="584">
        <f>G310*30</f>
        <v>60</v>
      </c>
      <c r="I310" s="543"/>
      <c r="J310" s="543"/>
      <c r="K310" s="543"/>
      <c r="L310" s="543"/>
      <c r="M310" s="585"/>
      <c r="N310" s="545"/>
      <c r="O310" s="546"/>
      <c r="P310" s="547"/>
      <c r="Q310" s="545"/>
      <c r="R310" s="546"/>
      <c r="S310" s="547"/>
    </row>
    <row r="311" spans="1:19" s="45" customFormat="1" ht="15.75" customHeight="1">
      <c r="A311" s="511" t="s">
        <v>362</v>
      </c>
      <c r="B311" s="877" t="s">
        <v>37</v>
      </c>
      <c r="C311" s="545"/>
      <c r="D311" s="546">
        <v>4</v>
      </c>
      <c r="E311" s="543"/>
      <c r="F311" s="544"/>
      <c r="G311" s="586">
        <v>1</v>
      </c>
      <c r="H311" s="587">
        <f>G311*30</f>
        <v>30</v>
      </c>
      <c r="I311" s="543">
        <f>SUM(J311:L311)</f>
        <v>15</v>
      </c>
      <c r="J311" s="543">
        <v>8</v>
      </c>
      <c r="K311" s="543">
        <v>7</v>
      </c>
      <c r="L311" s="543"/>
      <c r="M311" s="585">
        <f>H311-I311</f>
        <v>15</v>
      </c>
      <c r="N311" s="486"/>
      <c r="O311" s="546"/>
      <c r="P311" s="547"/>
      <c r="Q311" s="822">
        <v>1</v>
      </c>
      <c r="R311" s="546"/>
      <c r="S311" s="547"/>
    </row>
    <row r="312" spans="1:19" s="45" customFormat="1" ht="15.75" customHeight="1">
      <c r="A312" s="511" t="s">
        <v>363</v>
      </c>
      <c r="B312" s="474" t="s">
        <v>271</v>
      </c>
      <c r="C312" s="545"/>
      <c r="D312" s="546"/>
      <c r="E312" s="543"/>
      <c r="F312" s="544"/>
      <c r="G312" s="583">
        <v>3</v>
      </c>
      <c r="H312" s="480">
        <f aca="true" t="shared" si="17" ref="H312:H317">G312*30</f>
        <v>90</v>
      </c>
      <c r="I312" s="477"/>
      <c r="J312" s="477"/>
      <c r="K312" s="477"/>
      <c r="L312" s="477"/>
      <c r="M312" s="481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/>
      <c r="B313" s="891" t="s">
        <v>36</v>
      </c>
      <c r="C313" s="545"/>
      <c r="D313" s="546"/>
      <c r="E313" s="543"/>
      <c r="F313" s="544"/>
      <c r="G313" s="841">
        <v>1.5</v>
      </c>
      <c r="H313" s="480">
        <f t="shared" si="17"/>
        <v>45</v>
      </c>
      <c r="I313" s="543"/>
      <c r="J313" s="543"/>
      <c r="K313" s="543"/>
      <c r="L313" s="543"/>
      <c r="M313" s="585"/>
      <c r="N313" s="545"/>
      <c r="O313" s="545"/>
      <c r="P313" s="547"/>
      <c r="Q313" s="545"/>
      <c r="R313" s="546"/>
      <c r="S313" s="547"/>
    </row>
    <row r="314" spans="1:19" s="45" customFormat="1" ht="15.75" customHeight="1">
      <c r="A314" s="511" t="s">
        <v>364</v>
      </c>
      <c r="B314" s="485" t="s">
        <v>37</v>
      </c>
      <c r="C314" s="545"/>
      <c r="D314" s="546">
        <v>4</v>
      </c>
      <c r="E314" s="543"/>
      <c r="F314" s="544"/>
      <c r="G314" s="586">
        <v>1.5</v>
      </c>
      <c r="H314" s="488">
        <f t="shared" si="17"/>
        <v>45</v>
      </c>
      <c r="I314" s="477">
        <f>SUM(J314:L314)</f>
        <v>30</v>
      </c>
      <c r="J314" s="477">
        <v>10</v>
      </c>
      <c r="K314" s="477">
        <v>20</v>
      </c>
      <c r="L314" s="477"/>
      <c r="M314" s="481">
        <f>H314-I314</f>
        <v>15</v>
      </c>
      <c r="N314" s="486"/>
      <c r="O314" s="545"/>
      <c r="P314" s="547"/>
      <c r="Q314" s="892">
        <v>2</v>
      </c>
      <c r="R314" s="546"/>
      <c r="S314" s="547"/>
    </row>
    <row r="315" spans="1:19" s="45" customFormat="1" ht="15.75" customHeight="1">
      <c r="A315" s="511" t="s">
        <v>365</v>
      </c>
      <c r="B315" s="549" t="s">
        <v>272</v>
      </c>
      <c r="C315" s="545"/>
      <c r="D315" s="546"/>
      <c r="E315" s="543"/>
      <c r="F315" s="544"/>
      <c r="G315" s="583">
        <v>3</v>
      </c>
      <c r="H315" s="480">
        <f t="shared" si="17"/>
        <v>90</v>
      </c>
      <c r="I315" s="477"/>
      <c r="J315" s="477"/>
      <c r="K315" s="477"/>
      <c r="L315" s="477"/>
      <c r="M315" s="481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/>
      <c r="B316" s="891" t="s">
        <v>36</v>
      </c>
      <c r="C316" s="545"/>
      <c r="D316" s="546"/>
      <c r="E316" s="543"/>
      <c r="F316" s="544"/>
      <c r="G316" s="841">
        <v>1</v>
      </c>
      <c r="H316" s="480">
        <f t="shared" si="17"/>
        <v>30</v>
      </c>
      <c r="I316" s="543"/>
      <c r="J316" s="543"/>
      <c r="K316" s="543"/>
      <c r="L316" s="543"/>
      <c r="M316" s="585"/>
      <c r="N316" s="545"/>
      <c r="O316" s="545"/>
      <c r="P316" s="547"/>
      <c r="Q316" s="545"/>
      <c r="R316" s="546"/>
      <c r="S316" s="547"/>
    </row>
    <row r="317" spans="1:19" s="45" customFormat="1" ht="15.75" customHeight="1">
      <c r="A317" s="511" t="s">
        <v>366</v>
      </c>
      <c r="B317" s="877" t="s">
        <v>37</v>
      </c>
      <c r="C317" s="545"/>
      <c r="D317" s="546">
        <v>5</v>
      </c>
      <c r="E317" s="543"/>
      <c r="F317" s="544"/>
      <c r="G317" s="586">
        <v>2</v>
      </c>
      <c r="H317" s="488">
        <f t="shared" si="17"/>
        <v>60</v>
      </c>
      <c r="I317" s="893">
        <f>SUM(J317:L317)</f>
        <v>27</v>
      </c>
      <c r="J317" s="893">
        <v>18</v>
      </c>
      <c r="K317" s="893"/>
      <c r="L317" s="893">
        <v>9</v>
      </c>
      <c r="M317" s="481">
        <f>H317-I317</f>
        <v>33</v>
      </c>
      <c r="N317" s="545"/>
      <c r="O317" s="545"/>
      <c r="P317" s="547"/>
      <c r="Q317" s="545"/>
      <c r="R317" s="546">
        <v>3</v>
      </c>
      <c r="S317" s="547"/>
    </row>
    <row r="318" spans="1:19" s="45" customFormat="1" ht="15.75" customHeight="1">
      <c r="A318" s="511" t="s">
        <v>367</v>
      </c>
      <c r="B318" s="894" t="s">
        <v>275</v>
      </c>
      <c r="C318" s="486"/>
      <c r="D318" s="546"/>
      <c r="E318" s="543"/>
      <c r="F318" s="544"/>
      <c r="G318" s="583">
        <f>G319+G320</f>
        <v>3.5</v>
      </c>
      <c r="H318" s="480">
        <f>G318*30</f>
        <v>105</v>
      </c>
      <c r="I318" s="543"/>
      <c r="J318" s="543"/>
      <c r="K318" s="543"/>
      <c r="L318" s="543"/>
      <c r="M318" s="585"/>
      <c r="N318" s="545"/>
      <c r="O318" s="546"/>
      <c r="P318" s="547"/>
      <c r="Q318" s="545"/>
      <c r="R318" s="546"/>
      <c r="S318" s="547"/>
    </row>
    <row r="319" spans="1:19" s="45" customFormat="1" ht="15.75" customHeight="1">
      <c r="A319" s="473"/>
      <c r="B319" s="474" t="s">
        <v>36</v>
      </c>
      <c r="C319" s="482"/>
      <c r="D319" s="476"/>
      <c r="E319" s="543"/>
      <c r="F319" s="544"/>
      <c r="G319" s="841">
        <v>0.5</v>
      </c>
      <c r="H319" s="480">
        <f>G319*30</f>
        <v>15</v>
      </c>
      <c r="I319" s="477"/>
      <c r="J319" s="477"/>
      <c r="K319" s="477"/>
      <c r="L319" s="477"/>
      <c r="M319" s="481"/>
      <c r="N319" s="545"/>
      <c r="O319" s="546"/>
      <c r="P319" s="547"/>
      <c r="Q319" s="545"/>
      <c r="R319" s="546"/>
      <c r="S319" s="547"/>
    </row>
    <row r="320" spans="1:19" s="45" customFormat="1" ht="15.75" customHeight="1" thickBot="1">
      <c r="A320" s="588" t="s">
        <v>368</v>
      </c>
      <c r="B320" s="485" t="s">
        <v>37</v>
      </c>
      <c r="C320" s="589"/>
      <c r="D320" s="590">
        <v>5</v>
      </c>
      <c r="E320" s="591"/>
      <c r="F320" s="592"/>
      <c r="G320" s="593">
        <v>3</v>
      </c>
      <c r="H320" s="594">
        <f>G320*30</f>
        <v>90</v>
      </c>
      <c r="I320" s="595">
        <f>SUM(J320:L320)</f>
        <v>36</v>
      </c>
      <c r="J320" s="595">
        <v>27</v>
      </c>
      <c r="K320" s="595"/>
      <c r="L320" s="595">
        <v>9</v>
      </c>
      <c r="M320" s="596">
        <f>H320-I320</f>
        <v>54</v>
      </c>
      <c r="N320" s="567"/>
      <c r="O320" s="568"/>
      <c r="P320" s="569"/>
      <c r="Q320" s="567"/>
      <c r="R320" s="895">
        <v>4</v>
      </c>
      <c r="S320" s="569"/>
    </row>
    <row r="321" spans="1:19" s="45" customFormat="1" ht="15.75" customHeight="1" thickBot="1">
      <c r="A321" s="2960" t="s">
        <v>450</v>
      </c>
      <c r="B321" s="3085"/>
      <c r="C321" s="3085"/>
      <c r="D321" s="3085"/>
      <c r="E321" s="3085"/>
      <c r="F321" s="3085"/>
      <c r="G321" s="3085"/>
      <c r="H321" s="3085"/>
      <c r="I321" s="3085"/>
      <c r="J321" s="3085"/>
      <c r="K321" s="3085"/>
      <c r="L321" s="3085"/>
      <c r="M321" s="3085"/>
      <c r="N321" s="3085"/>
      <c r="O321" s="3085"/>
      <c r="P321" s="3085"/>
      <c r="Q321" s="3085"/>
      <c r="R321" s="3085"/>
      <c r="S321" s="3086"/>
    </row>
    <row r="322" spans="1:19" s="45" customFormat="1" ht="15.75" customHeight="1">
      <c r="A322" s="511" t="s">
        <v>361</v>
      </c>
      <c r="B322" s="890" t="s">
        <v>273</v>
      </c>
      <c r="C322" s="545"/>
      <c r="D322" s="546"/>
      <c r="E322" s="543"/>
      <c r="F322" s="544"/>
      <c r="G322" s="583">
        <v>3</v>
      </c>
      <c r="H322" s="584">
        <f>G322*30</f>
        <v>90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/>
      <c r="B323" s="549" t="s">
        <v>36</v>
      </c>
      <c r="C323" s="545"/>
      <c r="D323" s="546"/>
      <c r="E323" s="543"/>
      <c r="F323" s="544"/>
      <c r="G323" s="583">
        <v>2</v>
      </c>
      <c r="H323" s="584">
        <f>G323*30</f>
        <v>60</v>
      </c>
      <c r="I323" s="543"/>
      <c r="J323" s="543"/>
      <c r="K323" s="543"/>
      <c r="L323" s="543"/>
      <c r="M323" s="585"/>
      <c r="N323" s="545"/>
      <c r="O323" s="546"/>
      <c r="P323" s="547"/>
      <c r="Q323" s="545"/>
      <c r="R323" s="546"/>
      <c r="S323" s="547"/>
    </row>
    <row r="324" spans="1:19" s="45" customFormat="1" ht="15.75" customHeight="1">
      <c r="A324" s="511" t="s">
        <v>362</v>
      </c>
      <c r="B324" s="877" t="s">
        <v>37</v>
      </c>
      <c r="C324" s="545"/>
      <c r="D324" s="546">
        <v>4</v>
      </c>
      <c r="E324" s="543"/>
      <c r="F324" s="544"/>
      <c r="G324" s="586">
        <v>1</v>
      </c>
      <c r="H324" s="587">
        <f>G324*30</f>
        <v>30</v>
      </c>
      <c r="I324" s="543">
        <f>SUM(J324:L324)</f>
        <v>15</v>
      </c>
      <c r="J324" s="543">
        <v>8</v>
      </c>
      <c r="K324" s="543">
        <v>7</v>
      </c>
      <c r="L324" s="543"/>
      <c r="M324" s="585">
        <f>H324-I324</f>
        <v>15</v>
      </c>
      <c r="N324" s="545"/>
      <c r="O324" s="546"/>
      <c r="P324" s="547"/>
      <c r="Q324" s="545">
        <v>1</v>
      </c>
      <c r="R324" s="546"/>
      <c r="S324" s="547"/>
    </row>
    <row r="325" spans="1:19" s="45" customFormat="1" ht="15.75" customHeight="1">
      <c r="A325" s="511" t="s">
        <v>363</v>
      </c>
      <c r="B325" s="474" t="s">
        <v>274</v>
      </c>
      <c r="C325" s="545"/>
      <c r="D325" s="476"/>
      <c r="E325" s="543"/>
      <c r="F325" s="544"/>
      <c r="G325" s="583">
        <v>3</v>
      </c>
      <c r="H325" s="584">
        <f aca="true" t="shared" si="18" ref="H325:H333">G325*30</f>
        <v>90</v>
      </c>
      <c r="I325" s="477"/>
      <c r="J325" s="477"/>
      <c r="K325" s="477"/>
      <c r="L325" s="477"/>
      <c r="M325" s="481"/>
      <c r="N325" s="545"/>
      <c r="O325" s="546"/>
      <c r="P325" s="547"/>
      <c r="Q325" s="545"/>
      <c r="R325" s="546"/>
      <c r="S325" s="547"/>
    </row>
    <row r="326" spans="1:19" s="45" customFormat="1" ht="15.75" customHeight="1">
      <c r="A326" s="511"/>
      <c r="B326" s="891" t="s">
        <v>36</v>
      </c>
      <c r="C326" s="545"/>
      <c r="D326" s="546"/>
      <c r="E326" s="543"/>
      <c r="F326" s="544"/>
      <c r="G326" s="841">
        <v>1.5</v>
      </c>
      <c r="H326" s="584">
        <f t="shared" si="18"/>
        <v>45</v>
      </c>
      <c r="I326" s="543"/>
      <c r="J326" s="543"/>
      <c r="K326" s="543"/>
      <c r="L326" s="543"/>
      <c r="M326" s="585"/>
      <c r="N326" s="545"/>
      <c r="O326" s="546"/>
      <c r="P326" s="547"/>
      <c r="Q326" s="896"/>
      <c r="R326" s="546"/>
      <c r="S326" s="547"/>
    </row>
    <row r="327" spans="1:19" s="45" customFormat="1" ht="15.75" customHeight="1">
      <c r="A327" s="511" t="s">
        <v>364</v>
      </c>
      <c r="B327" s="897" t="s">
        <v>37</v>
      </c>
      <c r="C327" s="545"/>
      <c r="D327" s="546">
        <v>4</v>
      </c>
      <c r="E327" s="543"/>
      <c r="F327" s="544"/>
      <c r="G327" s="586">
        <v>1.5</v>
      </c>
      <c r="H327" s="587">
        <f t="shared" si="18"/>
        <v>45</v>
      </c>
      <c r="I327" s="477">
        <f>SUM(J327:L327)</f>
        <v>30</v>
      </c>
      <c r="J327" s="477">
        <v>10</v>
      </c>
      <c r="K327" s="477">
        <v>20</v>
      </c>
      <c r="L327" s="477"/>
      <c r="M327" s="481">
        <f>H327-I327</f>
        <v>15</v>
      </c>
      <c r="N327" s="545"/>
      <c r="O327" s="546"/>
      <c r="P327" s="547"/>
      <c r="Q327" s="898">
        <v>2</v>
      </c>
      <c r="R327" s="546"/>
      <c r="S327" s="547"/>
    </row>
    <row r="328" spans="1:19" s="45" customFormat="1" ht="15.75" customHeight="1">
      <c r="A328" s="511" t="s">
        <v>365</v>
      </c>
      <c r="B328" s="474" t="s">
        <v>369</v>
      </c>
      <c r="C328" s="545"/>
      <c r="D328" s="546"/>
      <c r="E328" s="543"/>
      <c r="F328" s="544"/>
      <c r="G328" s="583">
        <f>G329+G330</f>
        <v>3.5</v>
      </c>
      <c r="H328" s="584">
        <f t="shared" si="18"/>
        <v>105</v>
      </c>
      <c r="I328" s="477"/>
      <c r="J328" s="477"/>
      <c r="K328" s="477"/>
      <c r="L328" s="477"/>
      <c r="M328" s="481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/>
      <c r="B329" s="474" t="s">
        <v>36</v>
      </c>
      <c r="C329" s="545"/>
      <c r="D329" s="546"/>
      <c r="E329" s="543"/>
      <c r="F329" s="544"/>
      <c r="G329" s="841">
        <v>0.5</v>
      </c>
      <c r="H329" s="584">
        <f t="shared" si="18"/>
        <v>15</v>
      </c>
      <c r="I329" s="543"/>
      <c r="J329" s="543"/>
      <c r="K329" s="543"/>
      <c r="L329" s="543"/>
      <c r="M329" s="585"/>
      <c r="N329" s="545"/>
      <c r="O329" s="546"/>
      <c r="P329" s="547"/>
      <c r="Q329" s="545"/>
      <c r="R329" s="546"/>
      <c r="S329" s="547"/>
    </row>
    <row r="330" spans="1:19" s="45" customFormat="1" ht="15.75" customHeight="1">
      <c r="A330" s="511" t="s">
        <v>366</v>
      </c>
      <c r="B330" s="485" t="s">
        <v>37</v>
      </c>
      <c r="C330" s="545"/>
      <c r="D330" s="546">
        <v>5</v>
      </c>
      <c r="E330" s="543"/>
      <c r="F330" s="544"/>
      <c r="G330" s="586">
        <v>3</v>
      </c>
      <c r="H330" s="587">
        <f t="shared" si="18"/>
        <v>90</v>
      </c>
      <c r="I330" s="477">
        <f>SUM(J330:L330)</f>
        <v>36</v>
      </c>
      <c r="J330" s="477">
        <v>27</v>
      </c>
      <c r="K330" s="477">
        <v>9</v>
      </c>
      <c r="L330" s="477"/>
      <c r="M330" s="481">
        <f>H330-I330</f>
        <v>54</v>
      </c>
      <c r="N330" s="545"/>
      <c r="O330" s="546"/>
      <c r="P330" s="547"/>
      <c r="Q330" s="545"/>
      <c r="R330" s="899">
        <v>4</v>
      </c>
      <c r="S330" s="547"/>
    </row>
    <row r="331" spans="1:19" s="45" customFormat="1" ht="15.75" customHeight="1">
      <c r="A331" s="511" t="s">
        <v>367</v>
      </c>
      <c r="B331" s="890" t="s">
        <v>370</v>
      </c>
      <c r="C331" s="545"/>
      <c r="D331" s="546"/>
      <c r="E331" s="543"/>
      <c r="F331" s="544"/>
      <c r="G331" s="583">
        <v>3</v>
      </c>
      <c r="H331" s="584">
        <f t="shared" si="18"/>
        <v>90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>
      <c r="A332" s="473"/>
      <c r="B332" s="900" t="s">
        <v>36</v>
      </c>
      <c r="C332" s="545"/>
      <c r="D332" s="546"/>
      <c r="E332" s="543"/>
      <c r="F332" s="544"/>
      <c r="G332" s="841">
        <v>1</v>
      </c>
      <c r="H332" s="584">
        <f t="shared" si="18"/>
        <v>30</v>
      </c>
      <c r="I332" s="543"/>
      <c r="J332" s="543"/>
      <c r="K332" s="543"/>
      <c r="L332" s="543"/>
      <c r="M332" s="585"/>
      <c r="N332" s="545"/>
      <c r="O332" s="546"/>
      <c r="P332" s="547"/>
      <c r="Q332" s="545"/>
      <c r="R332" s="546"/>
      <c r="S332" s="547"/>
    </row>
    <row r="333" spans="1:19" s="45" customFormat="1" ht="15.75" customHeight="1" thickBot="1">
      <c r="A333" s="588" t="s">
        <v>368</v>
      </c>
      <c r="B333" s="877" t="s">
        <v>37</v>
      </c>
      <c r="C333" s="482"/>
      <c r="D333" s="476">
        <v>5</v>
      </c>
      <c r="E333" s="477"/>
      <c r="F333" s="478"/>
      <c r="G333" s="487">
        <v>2</v>
      </c>
      <c r="H333" s="587">
        <f t="shared" si="18"/>
        <v>60</v>
      </c>
      <c r="I333" s="477">
        <f>SUM(J333:L333)</f>
        <v>27</v>
      </c>
      <c r="J333" s="477">
        <v>18</v>
      </c>
      <c r="K333" s="477">
        <v>9</v>
      </c>
      <c r="L333" s="477"/>
      <c r="M333" s="481">
        <f>H333-I333</f>
        <v>33</v>
      </c>
      <c r="N333" s="545"/>
      <c r="O333" s="546"/>
      <c r="P333" s="547"/>
      <c r="Q333" s="545"/>
      <c r="R333" s="546">
        <v>3</v>
      </c>
      <c r="S333" s="901"/>
    </row>
    <row r="334" spans="1:19" s="45" customFormat="1" ht="15.75" customHeight="1" thickBot="1">
      <c r="A334" s="2743" t="s">
        <v>28</v>
      </c>
      <c r="B334" s="2780"/>
      <c r="C334" s="513"/>
      <c r="D334" s="514"/>
      <c r="E334" s="514"/>
      <c r="F334" s="515"/>
      <c r="G334" s="1245">
        <v>92.5</v>
      </c>
      <c r="H334" s="1246">
        <v>2775</v>
      </c>
      <c r="I334" s="1246"/>
      <c r="J334" s="1246"/>
      <c r="K334" s="1246"/>
      <c r="L334" s="1246"/>
      <c r="M334" s="1247"/>
      <c r="N334" s="1245"/>
      <c r="O334" s="1238"/>
      <c r="P334" s="1239"/>
      <c r="Q334" s="1240"/>
      <c r="R334" s="1238"/>
      <c r="S334" s="1239"/>
    </row>
    <row r="335" spans="1:19" s="45" customFormat="1" ht="21.75" customHeight="1" thickBot="1">
      <c r="A335" s="2764" t="s">
        <v>60</v>
      </c>
      <c r="B335" s="2779"/>
      <c r="C335" s="513"/>
      <c r="D335" s="514"/>
      <c r="E335" s="514"/>
      <c r="F335" s="515"/>
      <c r="G335" s="1248">
        <v>38.5</v>
      </c>
      <c r="H335" s="1241">
        <v>1155</v>
      </c>
      <c r="I335" s="1249"/>
      <c r="J335" s="1249"/>
      <c r="K335" s="1249"/>
      <c r="L335" s="1249"/>
      <c r="M335" s="1250"/>
      <c r="N335" s="1242"/>
      <c r="O335" s="1243"/>
      <c r="P335" s="1243"/>
      <c r="Q335" s="1243"/>
      <c r="R335" s="1243"/>
      <c r="S335" s="1243"/>
    </row>
    <row r="336" spans="1:19" s="45" customFormat="1" ht="17.25" customHeight="1" thickBot="1">
      <c r="A336" s="2766" t="s">
        <v>276</v>
      </c>
      <c r="B336" s="2776"/>
      <c r="C336" s="513"/>
      <c r="D336" s="514"/>
      <c r="E336" s="514"/>
      <c r="F336" s="515"/>
      <c r="G336" s="1251">
        <v>54</v>
      </c>
      <c r="H336" s="1249">
        <v>1620</v>
      </c>
      <c r="I336" s="1249">
        <v>701</v>
      </c>
      <c r="J336" s="1249">
        <v>453</v>
      </c>
      <c r="K336" s="1249">
        <v>111</v>
      </c>
      <c r="L336" s="1249">
        <v>137</v>
      </c>
      <c r="M336" s="1249">
        <v>829</v>
      </c>
      <c r="N336" s="1250">
        <v>0</v>
      </c>
      <c r="O336" s="1252">
        <v>5</v>
      </c>
      <c r="P336" s="1252">
        <v>9</v>
      </c>
      <c r="Q336" s="1252">
        <v>20</v>
      </c>
      <c r="R336" s="1252">
        <v>21</v>
      </c>
      <c r="S336" s="1252">
        <v>14</v>
      </c>
    </row>
    <row r="337" spans="1:19" s="45" customFormat="1" ht="16.5" customHeight="1" thickBot="1">
      <c r="A337" s="599"/>
      <c r="B337" s="600"/>
      <c r="C337" s="567"/>
      <c r="D337" s="568"/>
      <c r="E337" s="591"/>
      <c r="F337" s="592"/>
      <c r="G337" s="1253"/>
      <c r="H337" s="1254"/>
      <c r="I337" s="1255"/>
      <c r="J337" s="1255"/>
      <c r="K337" s="1255"/>
      <c r="L337" s="1255"/>
      <c r="M337" s="1255"/>
      <c r="N337" s="1244"/>
      <c r="O337" s="1244"/>
      <c r="P337" s="1244"/>
      <c r="Q337" s="1244"/>
      <c r="R337" s="1244"/>
      <c r="S337" s="1244"/>
    </row>
    <row r="338" spans="1:19" s="45" customFormat="1" ht="21.75" customHeight="1" thickBot="1">
      <c r="A338" s="2743" t="s">
        <v>277</v>
      </c>
      <c r="B338" s="2780"/>
      <c r="C338" s="601"/>
      <c r="D338" s="602"/>
      <c r="E338" s="602"/>
      <c r="F338" s="603"/>
      <c r="G338" s="1245">
        <v>122.5</v>
      </c>
      <c r="H338" s="1256">
        <v>3675</v>
      </c>
      <c r="I338" s="1257"/>
      <c r="J338" s="1257"/>
      <c r="K338" s="1257"/>
      <c r="L338" s="1257"/>
      <c r="M338" s="1257"/>
      <c r="N338" s="1257"/>
      <c r="O338" s="1240"/>
      <c r="P338" s="1240"/>
      <c r="Q338" s="1240"/>
      <c r="R338" s="1240"/>
      <c r="S338" s="1240"/>
    </row>
    <row r="339" spans="1:19" s="45" customFormat="1" ht="15.75" customHeight="1" thickBot="1">
      <c r="A339" s="2764" t="s">
        <v>60</v>
      </c>
      <c r="B339" s="2779"/>
      <c r="C339" s="610"/>
      <c r="D339" s="611"/>
      <c r="E339" s="611"/>
      <c r="F339" s="612"/>
      <c r="G339" s="1248">
        <v>47</v>
      </c>
      <c r="H339" s="1258">
        <v>1410</v>
      </c>
      <c r="I339" s="1259"/>
      <c r="J339" s="1259"/>
      <c r="K339" s="1259"/>
      <c r="L339" s="1259"/>
      <c r="M339" s="1259"/>
      <c r="N339" s="1259"/>
      <c r="O339" s="1243"/>
      <c r="P339" s="1243"/>
      <c r="Q339" s="1243"/>
      <c r="R339" s="1243"/>
      <c r="S339" s="1243"/>
    </row>
    <row r="340" spans="1:19" s="45" customFormat="1" ht="19.5" customHeight="1" thickBot="1">
      <c r="A340" s="2766" t="s">
        <v>278</v>
      </c>
      <c r="B340" s="2776"/>
      <c r="C340" s="619"/>
      <c r="D340" s="620"/>
      <c r="E340" s="620"/>
      <c r="F340" s="621"/>
      <c r="G340" s="1251">
        <v>75.5</v>
      </c>
      <c r="H340" s="1258">
        <v>2265</v>
      </c>
      <c r="I340" s="1249">
        <v>995</v>
      </c>
      <c r="J340" s="1249">
        <v>630</v>
      </c>
      <c r="K340" s="1249">
        <v>170</v>
      </c>
      <c r="L340" s="1249">
        <v>195</v>
      </c>
      <c r="M340" s="1258">
        <v>1180</v>
      </c>
      <c r="N340" s="1249">
        <v>3</v>
      </c>
      <c r="O340" s="1249">
        <v>17</v>
      </c>
      <c r="P340" s="1249">
        <v>18</v>
      </c>
      <c r="Q340" s="1249">
        <v>24</v>
      </c>
      <c r="R340" s="1249">
        <v>21</v>
      </c>
      <c r="S340" s="1249">
        <v>14</v>
      </c>
    </row>
    <row r="341" spans="1:19" s="45" customFormat="1" ht="22.5" customHeight="1" thickBot="1">
      <c r="A341" s="2950"/>
      <c r="B341" s="2951"/>
      <c r="C341" s="2951"/>
      <c r="D341" s="2951"/>
      <c r="E341" s="2951"/>
      <c r="F341" s="2951"/>
      <c r="G341" s="2951"/>
      <c r="H341" s="2951"/>
      <c r="I341" s="2951"/>
      <c r="J341" s="2951"/>
      <c r="K341" s="2951"/>
      <c r="L341" s="2951"/>
      <c r="M341" s="2951"/>
      <c r="N341" s="2951"/>
      <c r="O341" s="2951"/>
      <c r="P341" s="2951"/>
      <c r="Q341" s="2951"/>
      <c r="R341" s="2951"/>
      <c r="S341" s="2952"/>
    </row>
    <row r="342" spans="1:19" s="45" customFormat="1" ht="18.75" customHeight="1" thickBot="1">
      <c r="A342" s="2953" t="s">
        <v>412</v>
      </c>
      <c r="B342" s="2945"/>
      <c r="C342" s="2945"/>
      <c r="D342" s="2945"/>
      <c r="E342" s="2945"/>
      <c r="F342" s="2945"/>
      <c r="G342" s="2945"/>
      <c r="H342" s="2945"/>
      <c r="I342" s="2945"/>
      <c r="J342" s="2945"/>
      <c r="K342" s="2945"/>
      <c r="L342" s="2945"/>
      <c r="M342" s="2945"/>
      <c r="N342" s="2945"/>
      <c r="O342" s="2945"/>
      <c r="P342" s="2945"/>
      <c r="Q342" s="2945"/>
      <c r="R342" s="2945"/>
      <c r="S342" s="2947"/>
    </row>
    <row r="343" spans="1:19" s="45" customFormat="1" ht="22.5" customHeight="1">
      <c r="A343" s="1046" t="s">
        <v>236</v>
      </c>
      <c r="B343" s="1047" t="s">
        <v>237</v>
      </c>
      <c r="C343" s="1048"/>
      <c r="D343" s="1049"/>
      <c r="E343" s="1049"/>
      <c r="F343" s="1050"/>
      <c r="G343" s="1054">
        <v>4</v>
      </c>
      <c r="H343" s="1056">
        <f>G343*30</f>
        <v>120</v>
      </c>
      <c r="I343" s="1002"/>
      <c r="J343" s="1003"/>
      <c r="K343" s="1003"/>
      <c r="L343" s="1003"/>
      <c r="M343" s="1001"/>
      <c r="N343" s="1002"/>
      <c r="O343" s="1003"/>
      <c r="P343" s="1001"/>
      <c r="Q343" s="1002"/>
      <c r="R343" s="1003"/>
      <c r="S343" s="1003"/>
    </row>
    <row r="344" spans="1:19" s="45" customFormat="1" ht="18" customHeight="1">
      <c r="A344" s="220"/>
      <c r="B344" s="222" t="s">
        <v>36</v>
      </c>
      <c r="C344" s="223"/>
      <c r="D344" s="224"/>
      <c r="E344" s="224"/>
      <c r="F344" s="225"/>
      <c r="G344" s="718">
        <v>4</v>
      </c>
      <c r="H344" s="1057">
        <f>G344*30</f>
        <v>120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>
      <c r="A345" s="227" t="s">
        <v>160</v>
      </c>
      <c r="B345" s="222" t="s">
        <v>240</v>
      </c>
      <c r="C345" s="223"/>
      <c r="D345" s="224"/>
      <c r="E345" s="224"/>
      <c r="F345" s="225"/>
      <c r="G345" s="717">
        <v>8</v>
      </c>
      <c r="H345" s="1058">
        <f>G345*30</f>
        <v>240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19.5" customHeight="1">
      <c r="A346" s="228"/>
      <c r="B346" s="222" t="s">
        <v>36</v>
      </c>
      <c r="C346" s="231"/>
      <c r="D346" s="224"/>
      <c r="E346" s="224"/>
      <c r="F346" s="225"/>
      <c r="G346" s="718">
        <v>8</v>
      </c>
      <c r="H346" s="1059">
        <f>G346*30</f>
        <v>240</v>
      </c>
      <c r="I346" s="220"/>
      <c r="J346" s="221"/>
      <c r="K346" s="221"/>
      <c r="L346" s="221"/>
      <c r="M346" s="228"/>
      <c r="N346" s="220"/>
      <c r="O346" s="221"/>
      <c r="P346" s="228"/>
      <c r="Q346" s="220"/>
      <c r="R346" s="221"/>
      <c r="S346" s="221"/>
    </row>
    <row r="347" spans="1:19" s="45" customFormat="1" ht="20.25" customHeight="1">
      <c r="A347" s="230" t="s">
        <v>238</v>
      </c>
      <c r="B347" s="232" t="s">
        <v>79</v>
      </c>
      <c r="C347" s="54"/>
      <c r="D347" s="86">
        <v>6</v>
      </c>
      <c r="E347" s="29"/>
      <c r="F347" s="93"/>
      <c r="G347" s="84">
        <f>H347/30</f>
        <v>3.5</v>
      </c>
      <c r="H347" s="1060">
        <v>105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>
      <c r="A348" s="229" t="s">
        <v>241</v>
      </c>
      <c r="B348" s="234" t="s">
        <v>23</v>
      </c>
      <c r="C348" s="54"/>
      <c r="D348" s="29"/>
      <c r="E348" s="29"/>
      <c r="F348" s="93"/>
      <c r="G348" s="85">
        <v>6.5</v>
      </c>
      <c r="H348" s="1060">
        <f>G348*30</f>
        <v>195</v>
      </c>
      <c r="I348" s="88"/>
      <c r="J348" s="86"/>
      <c r="K348" s="86"/>
      <c r="L348" s="86"/>
      <c r="M348" s="578"/>
      <c r="N348" s="88"/>
      <c r="O348" s="29"/>
      <c r="P348" s="704"/>
      <c r="Q348" s="54"/>
      <c r="R348" s="29"/>
      <c r="S348" s="29"/>
    </row>
    <row r="349" spans="1:19" s="45" customFormat="1" ht="19.5" customHeight="1" thickBot="1">
      <c r="A349" s="3100" t="s">
        <v>297</v>
      </c>
      <c r="B349" s="3101"/>
      <c r="C349" s="157"/>
      <c r="D349" s="157"/>
      <c r="E349" s="157"/>
      <c r="F349" s="236"/>
      <c r="G349" s="242">
        <f>G343+G345+G347+G348</f>
        <v>22</v>
      </c>
      <c r="H349" s="242">
        <f>H343+H345+H347+H348</f>
        <v>660</v>
      </c>
      <c r="I349" s="1055"/>
      <c r="J349" s="158"/>
      <c r="K349" s="158"/>
      <c r="L349" s="158"/>
      <c r="M349" s="159"/>
      <c r="N349" s="247"/>
      <c r="O349" s="1012"/>
      <c r="P349" s="1017"/>
      <c r="Q349" s="1011"/>
      <c r="R349" s="1012"/>
      <c r="S349" s="1012"/>
    </row>
    <row r="350" spans="1:19" s="45" customFormat="1" ht="19.5" customHeight="1" thickBot="1">
      <c r="A350" s="2941" t="s">
        <v>60</v>
      </c>
      <c r="B350" s="2942"/>
      <c r="C350" s="55"/>
      <c r="D350" s="55"/>
      <c r="E350" s="55"/>
      <c r="F350" s="1061"/>
      <c r="G350" s="1062">
        <f>G344+G346</f>
        <v>12</v>
      </c>
      <c r="H350" s="1063">
        <f>H344+H346</f>
        <v>360</v>
      </c>
      <c r="I350" s="1064"/>
      <c r="J350" s="91"/>
      <c r="K350" s="91"/>
      <c r="L350" s="302"/>
      <c r="M350" s="1052"/>
      <c r="N350" s="1021"/>
      <c r="O350" s="286"/>
      <c r="P350" s="1022"/>
      <c r="Q350" s="1053"/>
      <c r="R350" s="286"/>
      <c r="S350" s="1022"/>
    </row>
    <row r="351" spans="1:19" s="45" customFormat="1" ht="19.5" customHeight="1" thickBot="1">
      <c r="A351" s="2991" t="s">
        <v>239</v>
      </c>
      <c r="B351" s="3005"/>
      <c r="C351" s="70"/>
      <c r="D351" s="70"/>
      <c r="E351" s="70"/>
      <c r="F351" s="71"/>
      <c r="G351" s="72">
        <f>G347+G348</f>
        <v>10</v>
      </c>
      <c r="H351" s="72">
        <f>H347+H348</f>
        <v>300</v>
      </c>
      <c r="I351" s="72"/>
      <c r="J351" s="72"/>
      <c r="K351" s="72"/>
      <c r="L351" s="72"/>
      <c r="M351" s="242"/>
      <c r="N351" s="1051"/>
      <c r="O351" s="55"/>
      <c r="P351" s="831"/>
      <c r="Q351" s="58"/>
      <c r="R351" s="55"/>
      <c r="S351" s="55"/>
    </row>
    <row r="352" spans="1:19" s="45" customFormat="1" ht="19.5" customHeight="1" thickBot="1">
      <c r="A352" s="2944" t="s">
        <v>413</v>
      </c>
      <c r="B352" s="2945"/>
      <c r="C352" s="2945"/>
      <c r="D352" s="2945"/>
      <c r="E352" s="2945"/>
      <c r="F352" s="2945"/>
      <c r="G352" s="2945"/>
      <c r="H352" s="2945"/>
      <c r="I352" s="2945"/>
      <c r="J352" s="2945"/>
      <c r="K352" s="2945"/>
      <c r="L352" s="2945"/>
      <c r="M352" s="2945"/>
      <c r="N352" s="2945"/>
      <c r="O352" s="2945"/>
      <c r="P352" s="2945"/>
      <c r="Q352" s="2945"/>
      <c r="R352" s="2945"/>
      <c r="S352" s="2947"/>
    </row>
    <row r="353" spans="1:19" s="45" customFormat="1" ht="19.5" customHeight="1">
      <c r="A353" s="1131" t="s">
        <v>236</v>
      </c>
      <c r="B353" s="1047" t="s">
        <v>237</v>
      </c>
      <c r="C353" s="1132"/>
      <c r="D353" s="1049"/>
      <c r="E353" s="1049"/>
      <c r="F353" s="1133"/>
      <c r="G353" s="1134">
        <f>G354</f>
        <v>3</v>
      </c>
      <c r="H353" s="908">
        <f aca="true" t="shared" si="19" ref="H353:H358">G353*30</f>
        <v>90</v>
      </c>
      <c r="I353" s="219"/>
      <c r="J353" s="219"/>
      <c r="K353" s="219"/>
      <c r="L353" s="219"/>
      <c r="M353" s="1001"/>
      <c r="N353" s="1002"/>
      <c r="O353" s="1003"/>
      <c r="P353" s="1004"/>
      <c r="Q353" s="1005"/>
      <c r="R353" s="1003"/>
      <c r="S353" s="1004"/>
    </row>
    <row r="354" spans="1:19" s="45" customFormat="1" ht="19.5" customHeight="1">
      <c r="A354" s="1135"/>
      <c r="B354" s="165" t="s">
        <v>36</v>
      </c>
      <c r="C354" s="231"/>
      <c r="D354" s="224"/>
      <c r="E354" s="224"/>
      <c r="F354" s="1136"/>
      <c r="G354" s="1137">
        <v>3</v>
      </c>
      <c r="H354" s="1006">
        <f t="shared" si="19"/>
        <v>90</v>
      </c>
      <c r="I354" s="221"/>
      <c r="J354" s="221"/>
      <c r="K354" s="221"/>
      <c r="L354" s="221"/>
      <c r="M354" s="228"/>
      <c r="N354" s="220"/>
      <c r="O354" s="221"/>
      <c r="P354" s="228"/>
      <c r="Q354" s="1007"/>
      <c r="R354" s="221"/>
      <c r="S354" s="228"/>
    </row>
    <row r="355" spans="1:19" s="45" customFormat="1" ht="19.5" customHeight="1">
      <c r="A355" s="1138" t="s">
        <v>160</v>
      </c>
      <c r="B355" s="222" t="s">
        <v>240</v>
      </c>
      <c r="C355" s="231"/>
      <c r="D355" s="224"/>
      <c r="E355" s="224"/>
      <c r="F355" s="1136"/>
      <c r="G355" s="1139">
        <f>G356</f>
        <v>4.5</v>
      </c>
      <c r="H355" s="958">
        <f t="shared" si="19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7"/>
      <c r="R355" s="221"/>
      <c r="S355" s="228"/>
    </row>
    <row r="356" spans="1:19" s="45" customFormat="1" ht="19.5" customHeight="1">
      <c r="A356" s="1135"/>
      <c r="B356" s="165" t="s">
        <v>36</v>
      </c>
      <c r="C356" s="231"/>
      <c r="D356" s="224"/>
      <c r="E356" s="224"/>
      <c r="F356" s="1136"/>
      <c r="G356" s="1137">
        <v>4.5</v>
      </c>
      <c r="H356" s="1006">
        <f t="shared" si="19"/>
        <v>135</v>
      </c>
      <c r="I356" s="221"/>
      <c r="J356" s="221"/>
      <c r="K356" s="221"/>
      <c r="L356" s="221"/>
      <c r="M356" s="228"/>
      <c r="N356" s="220"/>
      <c r="O356" s="221"/>
      <c r="P356" s="228"/>
      <c r="Q356" s="1007"/>
      <c r="R356" s="221"/>
      <c r="S356" s="228"/>
    </row>
    <row r="357" spans="1:19" s="45" customFormat="1" ht="19.5" customHeight="1">
      <c r="A357" s="1140" t="s">
        <v>238</v>
      </c>
      <c r="B357" s="1141" t="s">
        <v>79</v>
      </c>
      <c r="C357" s="54"/>
      <c r="D357" s="46">
        <v>6</v>
      </c>
      <c r="E357" s="29"/>
      <c r="F357" s="832"/>
      <c r="G357" s="241">
        <v>3.5</v>
      </c>
      <c r="H357" s="1008">
        <f t="shared" si="19"/>
        <v>105</v>
      </c>
      <c r="I357" s="86"/>
      <c r="J357" s="86"/>
      <c r="K357" s="86"/>
      <c r="L357" s="86"/>
      <c r="M357" s="578"/>
      <c r="N357" s="88"/>
      <c r="O357" s="29"/>
      <c r="P357" s="704"/>
      <c r="Q357" s="63"/>
      <c r="R357" s="29"/>
      <c r="S357" s="704"/>
    </row>
    <row r="358" spans="1:19" s="45" customFormat="1" ht="19.5" customHeight="1" thickBot="1">
      <c r="A358" s="1009" t="s">
        <v>241</v>
      </c>
      <c r="B358" s="1010" t="s">
        <v>23</v>
      </c>
      <c r="C358" s="1011"/>
      <c r="D358" s="1012">
        <v>6</v>
      </c>
      <c r="E358" s="1012"/>
      <c r="F358" s="1013"/>
      <c r="G358" s="1014">
        <v>6.5</v>
      </c>
      <c r="H358" s="1008">
        <f t="shared" si="19"/>
        <v>195</v>
      </c>
      <c r="I358" s="237"/>
      <c r="J358" s="237"/>
      <c r="K358" s="237"/>
      <c r="L358" s="237"/>
      <c r="M358" s="1015"/>
      <c r="N358" s="1016"/>
      <c r="O358" s="1012"/>
      <c r="P358" s="1017"/>
      <c r="Q358" s="1018"/>
      <c r="R358" s="1012"/>
      <c r="S358" s="1017"/>
    </row>
    <row r="359" spans="1:19" s="45" customFormat="1" ht="19.5" customHeight="1" thickBot="1">
      <c r="A359" s="2948" t="s">
        <v>297</v>
      </c>
      <c r="B359" s="2949"/>
      <c r="C359" s="286"/>
      <c r="D359" s="286"/>
      <c r="E359" s="286"/>
      <c r="F359" s="313"/>
      <c r="G359" s="271">
        <f>G353+G355+G357+G358</f>
        <v>17.5</v>
      </c>
      <c r="H359" s="315">
        <f>H353+H355+H357+H358</f>
        <v>525</v>
      </c>
      <c r="I359" s="1019"/>
      <c r="J359" s="1019"/>
      <c r="K359" s="1019"/>
      <c r="L359" s="1019"/>
      <c r="M359" s="1020"/>
      <c r="N359" s="1021"/>
      <c r="O359" s="286"/>
      <c r="P359" s="1022"/>
      <c r="Q359" s="293"/>
      <c r="R359" s="286"/>
      <c r="S359" s="1022"/>
    </row>
    <row r="360" spans="1:19" s="45" customFormat="1" ht="19.5" customHeight="1" thickBot="1">
      <c r="A360" s="2941" t="s">
        <v>60</v>
      </c>
      <c r="B360" s="2942"/>
      <c r="C360" s="55"/>
      <c r="D360" s="55"/>
      <c r="E360" s="55"/>
      <c r="F360" s="1023"/>
      <c r="G360" s="1024">
        <f>G354+G356</f>
        <v>7.5</v>
      </c>
      <c r="H360" s="1029">
        <f>H354+H356</f>
        <v>225</v>
      </c>
      <c r="I360" s="1019"/>
      <c r="J360" s="1019"/>
      <c r="K360" s="1019"/>
      <c r="L360" s="1019"/>
      <c r="M360" s="1020"/>
      <c r="N360" s="1021"/>
      <c r="O360" s="286"/>
      <c r="P360" s="1022"/>
      <c r="Q360" s="293"/>
      <c r="R360" s="286"/>
      <c r="S360" s="1022"/>
    </row>
    <row r="361" spans="1:19" s="45" customFormat="1" ht="19.5" customHeight="1" thickBot="1">
      <c r="A361" s="2991" t="s">
        <v>239</v>
      </c>
      <c r="B361" s="3005"/>
      <c r="C361" s="70"/>
      <c r="D361" s="70"/>
      <c r="E361" s="70"/>
      <c r="F361" s="1025"/>
      <c r="G361" s="271">
        <f>G357+G358</f>
        <v>10</v>
      </c>
      <c r="H361" s="1030">
        <f>H357+H358</f>
        <v>300</v>
      </c>
      <c r="I361" s="1026"/>
      <c r="J361" s="1026"/>
      <c r="K361" s="1026"/>
      <c r="L361" s="1026"/>
      <c r="M361" s="1027"/>
      <c r="N361" s="235"/>
      <c r="O361" s="157"/>
      <c r="P361" s="831"/>
      <c r="Q361" s="1028"/>
      <c r="R361" s="157"/>
      <c r="S361" s="831"/>
    </row>
    <row r="362" spans="1:19" s="45" customFormat="1" ht="16.5" customHeight="1" thickBot="1">
      <c r="A362" s="2750" t="s">
        <v>301</v>
      </c>
      <c r="B362" s="2751"/>
      <c r="C362" s="2751"/>
      <c r="D362" s="2751"/>
      <c r="E362" s="2751"/>
      <c r="F362" s="2751"/>
      <c r="G362" s="2751"/>
      <c r="H362" s="2751"/>
      <c r="I362" s="2751"/>
      <c r="J362" s="2751"/>
      <c r="K362" s="2751"/>
      <c r="L362" s="2751"/>
      <c r="M362" s="2751"/>
      <c r="N362" s="2751"/>
      <c r="O362" s="2751"/>
      <c r="P362" s="2751"/>
      <c r="Q362" s="2751"/>
      <c r="R362" s="2751"/>
      <c r="S362" s="2752"/>
    </row>
    <row r="363" spans="1:19" s="45" customFormat="1" ht="18" customHeight="1">
      <c r="A363" s="623" t="s">
        <v>236</v>
      </c>
      <c r="B363" s="624" t="s">
        <v>279</v>
      </c>
      <c r="C363" s="625"/>
      <c r="D363" s="626"/>
      <c r="E363" s="626"/>
      <c r="F363" s="627"/>
      <c r="G363" s="628">
        <v>4</v>
      </c>
      <c r="H363" s="484">
        <f aca="true" t="shared" si="20" ref="H363:H368">G363*30</f>
        <v>120</v>
      </c>
      <c r="I363" s="629"/>
      <c r="J363" s="629"/>
      <c r="K363" s="629"/>
      <c r="L363" s="629"/>
      <c r="M363" s="630"/>
      <c r="N363" s="631"/>
      <c r="O363" s="626"/>
      <c r="P363" s="632"/>
      <c r="Q363" s="625"/>
      <c r="R363" s="626"/>
      <c r="S363" s="632"/>
    </row>
    <row r="364" spans="1:19" s="45" customFormat="1" ht="18" customHeight="1">
      <c r="A364" s="511"/>
      <c r="B364" s="633" t="s">
        <v>36</v>
      </c>
      <c r="C364" s="610"/>
      <c r="D364" s="611"/>
      <c r="E364" s="611"/>
      <c r="F364" s="634"/>
      <c r="G364" s="635">
        <v>4</v>
      </c>
      <c r="H364" s="484">
        <f t="shared" si="20"/>
        <v>120</v>
      </c>
      <c r="I364" s="543"/>
      <c r="J364" s="543"/>
      <c r="K364" s="543"/>
      <c r="L364" s="543"/>
      <c r="M364" s="585"/>
      <c r="N364" s="613"/>
      <c r="O364" s="611"/>
      <c r="P364" s="540"/>
      <c r="Q364" s="610"/>
      <c r="R364" s="611"/>
      <c r="S364" s="540"/>
    </row>
    <row r="365" spans="1:19" s="45" customFormat="1" ht="15" customHeight="1">
      <c r="A365" s="473" t="s">
        <v>160</v>
      </c>
      <c r="B365" s="636" t="s">
        <v>280</v>
      </c>
      <c r="C365" s="637"/>
      <c r="D365" s="638"/>
      <c r="E365" s="638"/>
      <c r="F365" s="639"/>
      <c r="G365" s="640">
        <v>4</v>
      </c>
      <c r="H365" s="484">
        <f t="shared" si="20"/>
        <v>120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5.75" customHeight="1">
      <c r="A366" s="473"/>
      <c r="B366" s="641" t="s">
        <v>36</v>
      </c>
      <c r="C366" s="637"/>
      <c r="D366" s="638"/>
      <c r="E366" s="638"/>
      <c r="F366" s="639"/>
      <c r="G366" s="640">
        <v>4</v>
      </c>
      <c r="H366" s="484">
        <f t="shared" si="20"/>
        <v>120</v>
      </c>
      <c r="I366" s="477"/>
      <c r="J366" s="477"/>
      <c r="K366" s="477"/>
      <c r="L366" s="477"/>
      <c r="M366" s="481"/>
      <c r="N366" s="475"/>
      <c r="O366" s="638"/>
      <c r="P366" s="541"/>
      <c r="Q366" s="637"/>
      <c r="R366" s="638"/>
      <c r="S366" s="541"/>
    </row>
    <row r="367" spans="1:19" s="45" customFormat="1" ht="13.5" customHeight="1">
      <c r="A367" s="473" t="s">
        <v>238</v>
      </c>
      <c r="B367" s="644" t="s">
        <v>79</v>
      </c>
      <c r="C367" s="637"/>
      <c r="D367" s="476">
        <v>6</v>
      </c>
      <c r="E367" s="638"/>
      <c r="F367" s="639"/>
      <c r="G367" s="642">
        <v>3.5</v>
      </c>
      <c r="H367" s="488">
        <f t="shared" si="20"/>
        <v>105</v>
      </c>
      <c r="I367" s="477"/>
      <c r="J367" s="477"/>
      <c r="K367" s="477"/>
      <c r="L367" s="477"/>
      <c r="M367" s="481"/>
      <c r="N367" s="643"/>
      <c r="O367" s="638"/>
      <c r="P367" s="541"/>
      <c r="Q367" s="637"/>
      <c r="R367" s="638"/>
      <c r="S367" s="541"/>
    </row>
    <row r="368" spans="1:19" s="45" customFormat="1" ht="15" customHeight="1" thickBot="1">
      <c r="A368" s="512" t="s">
        <v>241</v>
      </c>
      <c r="B368" s="644" t="s">
        <v>23</v>
      </c>
      <c r="C368" s="645"/>
      <c r="D368" s="590">
        <v>6</v>
      </c>
      <c r="E368" s="646"/>
      <c r="F368" s="647"/>
      <c r="G368" s="648">
        <v>6.5</v>
      </c>
      <c r="H368" s="488">
        <f t="shared" si="20"/>
        <v>195</v>
      </c>
      <c r="I368" s="595"/>
      <c r="J368" s="595"/>
      <c r="K368" s="595"/>
      <c r="L368" s="595"/>
      <c r="M368" s="596"/>
      <c r="N368" s="643"/>
      <c r="O368" s="646"/>
      <c r="P368" s="649"/>
      <c r="Q368" s="645"/>
      <c r="R368" s="646"/>
      <c r="S368" s="649"/>
    </row>
    <row r="369" spans="1:19" s="45" customFormat="1" ht="15" customHeight="1" thickBot="1">
      <c r="A369" s="2743" t="s">
        <v>28</v>
      </c>
      <c r="B369" s="2780"/>
      <c r="C369" s="601"/>
      <c r="D369" s="602"/>
      <c r="E369" s="602"/>
      <c r="F369" s="603"/>
      <c r="G369" s="604">
        <f>SUM(G363,G365,G367,G368)</f>
        <v>18</v>
      </c>
      <c r="H369" s="597">
        <f>G369*30</f>
        <v>540</v>
      </c>
      <c r="I369" s="605"/>
      <c r="J369" s="606"/>
      <c r="K369" s="606"/>
      <c r="L369" s="606"/>
      <c r="M369" s="607"/>
      <c r="N369" s="605"/>
      <c r="O369" s="602"/>
      <c r="P369" s="608"/>
      <c r="Q369" s="609"/>
      <c r="R369" s="602"/>
      <c r="S369" s="608"/>
    </row>
    <row r="370" spans="1:19" s="45" customFormat="1" ht="15" customHeight="1" thickBot="1">
      <c r="A370" s="2764" t="s">
        <v>60</v>
      </c>
      <c r="B370" s="2779"/>
      <c r="C370" s="610"/>
      <c r="D370" s="611"/>
      <c r="E370" s="611"/>
      <c r="F370" s="612"/>
      <c r="G370" s="583">
        <f>SUM(G364,G366,)</f>
        <v>8</v>
      </c>
      <c r="H370" s="598">
        <f>G370*30</f>
        <v>240</v>
      </c>
      <c r="I370" s="613"/>
      <c r="J370" s="543"/>
      <c r="K370" s="543"/>
      <c r="L370" s="543"/>
      <c r="M370" s="614"/>
      <c r="N370" s="615"/>
      <c r="O370" s="616"/>
      <c r="P370" s="617"/>
      <c r="Q370" s="618"/>
      <c r="R370" s="616"/>
      <c r="S370" s="617"/>
    </row>
    <row r="371" spans="1:19" s="45" customFormat="1" ht="15" customHeight="1" thickBot="1">
      <c r="A371" s="2766" t="s">
        <v>239</v>
      </c>
      <c r="B371" s="2776"/>
      <c r="C371" s="619"/>
      <c r="D371" s="620"/>
      <c r="E371" s="620"/>
      <c r="F371" s="621"/>
      <c r="G371" s="604">
        <v>10</v>
      </c>
      <c r="H371" s="528">
        <f>G371*30</f>
        <v>300</v>
      </c>
      <c r="I371" s="604"/>
      <c r="J371" s="604"/>
      <c r="K371" s="604"/>
      <c r="L371" s="604"/>
      <c r="M371" s="604"/>
      <c r="N371" s="650"/>
      <c r="O371" s="602"/>
      <c r="P371" s="608"/>
      <c r="Q371" s="609"/>
      <c r="R371" s="602"/>
      <c r="S371" s="608"/>
    </row>
    <row r="372" spans="1:19" s="45" customFormat="1" ht="16.5" customHeight="1" thickBot="1">
      <c r="A372" s="3102" t="s">
        <v>197</v>
      </c>
      <c r="B372" s="3103"/>
      <c r="C372" s="3103"/>
      <c r="D372" s="3103"/>
      <c r="E372" s="3103"/>
      <c r="F372" s="3103"/>
      <c r="G372" s="3103"/>
      <c r="H372" s="3103"/>
      <c r="I372" s="3103"/>
      <c r="J372" s="3103"/>
      <c r="K372" s="3103"/>
      <c r="L372" s="3103"/>
      <c r="M372" s="3103"/>
      <c r="N372" s="3103"/>
      <c r="O372" s="3103"/>
      <c r="P372" s="3103"/>
      <c r="Q372" s="3103"/>
      <c r="R372" s="3103"/>
      <c r="S372" s="3104"/>
    </row>
    <row r="373" spans="1:19" ht="16.5" thickBot="1">
      <c r="A373" s="305" t="s">
        <v>161</v>
      </c>
      <c r="B373" s="306" t="s">
        <v>54</v>
      </c>
      <c r="C373" s="307"/>
      <c r="D373" s="308"/>
      <c r="E373" s="308"/>
      <c r="F373" s="309"/>
      <c r="G373" s="314">
        <v>1.5</v>
      </c>
      <c r="H373" s="312">
        <f>G373*30</f>
        <v>45</v>
      </c>
      <c r="I373" s="310"/>
      <c r="J373" s="310"/>
      <c r="K373" s="310"/>
      <c r="L373" s="310"/>
      <c r="M373" s="311"/>
      <c r="N373" s="360"/>
      <c r="O373" s="361"/>
      <c r="P373" s="362"/>
      <c r="Q373" s="363"/>
      <c r="R373" s="364"/>
      <c r="S373" s="379"/>
    </row>
    <row r="374" spans="1:19" ht="16.5" thickBot="1">
      <c r="A374" s="2939" t="s">
        <v>28</v>
      </c>
      <c r="B374" s="3105"/>
      <c r="C374" s="293"/>
      <c r="D374" s="286"/>
      <c r="E374" s="286"/>
      <c r="F374" s="313"/>
      <c r="G374" s="72">
        <f>G$373</f>
        <v>1.5</v>
      </c>
      <c r="H374" s="315">
        <f aca="true" t="shared" si="21" ref="H374:S374">H$373</f>
        <v>45</v>
      </c>
      <c r="I374" s="160">
        <f t="shared" si="21"/>
        <v>0</v>
      </c>
      <c r="J374" s="160">
        <f t="shared" si="21"/>
        <v>0</v>
      </c>
      <c r="K374" s="160">
        <f t="shared" si="21"/>
        <v>0</v>
      </c>
      <c r="L374" s="160">
        <f t="shared" si="21"/>
        <v>0</v>
      </c>
      <c r="M374" s="180">
        <f t="shared" si="21"/>
        <v>0</v>
      </c>
      <c r="N374" s="147">
        <f t="shared" si="21"/>
        <v>0</v>
      </c>
      <c r="O374" s="160">
        <f t="shared" si="21"/>
        <v>0</v>
      </c>
      <c r="P374" s="180">
        <f t="shared" si="21"/>
        <v>0</v>
      </c>
      <c r="Q374" s="147">
        <f t="shared" si="21"/>
        <v>0</v>
      </c>
      <c r="R374" s="160">
        <f t="shared" si="21"/>
        <v>0</v>
      </c>
      <c r="S374" s="180">
        <f t="shared" si="21"/>
        <v>0</v>
      </c>
    </row>
    <row r="375" spans="1:19" ht="12.75" customHeight="1">
      <c r="A375" s="175"/>
      <c r="B375" s="175"/>
      <c r="C375" s="102"/>
      <c r="D375" s="102"/>
      <c r="E375" s="102"/>
      <c r="F375" s="176"/>
      <c r="G375" s="173"/>
      <c r="H375" s="173"/>
      <c r="I375" s="173"/>
      <c r="J375" s="173"/>
      <c r="K375" s="173"/>
      <c r="L375" s="173"/>
      <c r="M375" s="173"/>
      <c r="N375" s="173"/>
      <c r="O375" s="174"/>
      <c r="P375" s="174"/>
      <c r="Q375" s="174"/>
      <c r="R375" s="174"/>
      <c r="S375" s="174"/>
    </row>
    <row r="376" spans="1:19" ht="16.5" customHeight="1" thickBot="1">
      <c r="A376" s="3106" t="s">
        <v>302</v>
      </c>
      <c r="B376" s="3106"/>
      <c r="C376" s="3106"/>
      <c r="D376" s="3106"/>
      <c r="E376" s="3106"/>
      <c r="F376" s="3106"/>
      <c r="G376" s="3106"/>
      <c r="H376" s="3106"/>
      <c r="I376" s="3106"/>
      <c r="J376" s="3106"/>
      <c r="K376" s="3106"/>
      <c r="L376" s="3106"/>
      <c r="M376" s="3106"/>
      <c r="N376" s="3106"/>
      <c r="O376" s="3106"/>
      <c r="P376" s="3106"/>
      <c r="Q376" s="3106"/>
      <c r="R376" s="3106"/>
      <c r="S376" s="3106"/>
    </row>
    <row r="377" spans="1:19" ht="16.5" thickBot="1">
      <c r="A377" s="183"/>
      <c r="B377" s="441" t="s">
        <v>281</v>
      </c>
      <c r="C377" s="184"/>
      <c r="D377" s="184"/>
      <c r="E377" s="184"/>
      <c r="F377" s="184"/>
      <c r="G377" s="185">
        <f>G378+G379</f>
        <v>229</v>
      </c>
      <c r="H377" s="768">
        <f>H378+H379</f>
        <v>6870</v>
      </c>
      <c r="I377" s="768"/>
      <c r="J377" s="768"/>
      <c r="K377" s="768"/>
      <c r="L377" s="768"/>
      <c r="M377" s="768"/>
      <c r="N377" s="185"/>
      <c r="O377" s="185"/>
      <c r="P377" s="185"/>
      <c r="Q377" s="185"/>
      <c r="R377" s="185"/>
      <c r="S377" s="185"/>
    </row>
    <row r="378" spans="1:20" ht="16.5" thickBot="1">
      <c r="A378" s="183"/>
      <c r="B378" s="441" t="s">
        <v>282</v>
      </c>
      <c r="C378" s="184"/>
      <c r="D378" s="184"/>
      <c r="E378" s="184"/>
      <c r="F378" s="184"/>
      <c r="G378" s="186">
        <f>G101+G66++G183+G350</f>
        <v>103</v>
      </c>
      <c r="H378" s="186">
        <f>H101+H66++H183+H350</f>
        <v>3090</v>
      </c>
      <c r="I378" s="187"/>
      <c r="J378" s="187"/>
      <c r="K378" s="187"/>
      <c r="L378" s="187"/>
      <c r="M378" s="187"/>
      <c r="N378" s="316"/>
      <c r="O378" s="317"/>
      <c r="P378" s="318"/>
      <c r="Q378" s="319"/>
      <c r="R378" s="317"/>
      <c r="S378" s="318"/>
      <c r="T378" s="771">
        <f>N386+Q386</f>
        <v>128</v>
      </c>
    </row>
    <row r="379" spans="1:19" ht="16.5" customHeight="1" thickBot="1">
      <c r="A379" s="183"/>
      <c r="B379" s="441" t="s">
        <v>283</v>
      </c>
      <c r="C379" s="184"/>
      <c r="D379" s="184"/>
      <c r="E379" s="184"/>
      <c r="F379" s="184"/>
      <c r="G379" s="185">
        <f aca="true" t="shared" si="22" ref="G379:P379">G102+G67+G184+G374+G351</f>
        <v>126</v>
      </c>
      <c r="H379" s="185">
        <f t="shared" si="22"/>
        <v>3780</v>
      </c>
      <c r="I379" s="185">
        <f t="shared" si="22"/>
        <v>1574</v>
      </c>
      <c r="J379" s="185">
        <f t="shared" si="22"/>
        <v>879</v>
      </c>
      <c r="K379" s="185">
        <f t="shared" si="22"/>
        <v>256</v>
      </c>
      <c r="L379" s="185">
        <f t="shared" si="22"/>
        <v>439</v>
      </c>
      <c r="M379" s="185">
        <f t="shared" si="22"/>
        <v>1771</v>
      </c>
      <c r="N379" s="185">
        <f t="shared" si="22"/>
        <v>29</v>
      </c>
      <c r="O379" s="185">
        <f t="shared" si="22"/>
        <v>29</v>
      </c>
      <c r="P379" s="185">
        <f t="shared" si="22"/>
        <v>28</v>
      </c>
      <c r="Q379" s="866">
        <f>Q73+Q82+Q85+Q130+Q158+Q162+Q172</f>
        <v>22</v>
      </c>
      <c r="R379" s="866">
        <f>R51+R133+R145+R166+R175+R176</f>
        <v>22</v>
      </c>
      <c r="S379" s="866">
        <f>S14+S128+S139+S148+S151+S167</f>
        <v>17</v>
      </c>
    </row>
    <row r="380" spans="1:19" ht="16.5" thickBot="1">
      <c r="A380" s="188"/>
      <c r="B380" s="189"/>
      <c r="C380" s="190"/>
      <c r="D380" s="191"/>
      <c r="E380" s="191"/>
      <c r="F380" s="191"/>
      <c r="G380" s="192"/>
      <c r="H380" s="193"/>
      <c r="I380" s="194"/>
      <c r="J380" s="195"/>
      <c r="K380" s="195"/>
      <c r="L380" s="195"/>
      <c r="M380" s="196"/>
      <c r="N380" s="197"/>
      <c r="O380" s="198"/>
      <c r="P380" s="198"/>
      <c r="Q380" s="867"/>
      <c r="R380" s="867"/>
      <c r="S380" s="867"/>
    </row>
    <row r="381" spans="1:19" ht="16.5" customHeight="1">
      <c r="A381" s="2933" t="s">
        <v>194</v>
      </c>
      <c r="B381" s="2934"/>
      <c r="C381" s="2934"/>
      <c r="D381" s="2934"/>
      <c r="E381" s="2934"/>
      <c r="F381" s="2934"/>
      <c r="G381" s="2934"/>
      <c r="H381" s="2934"/>
      <c r="I381" s="2934"/>
      <c r="J381" s="2934"/>
      <c r="K381" s="2934"/>
      <c r="L381" s="2934"/>
      <c r="M381" s="2935"/>
      <c r="N381" s="781">
        <f aca="true" t="shared" si="23" ref="N381:S381">N379</f>
        <v>29</v>
      </c>
      <c r="O381" s="782">
        <f t="shared" si="23"/>
        <v>29</v>
      </c>
      <c r="P381" s="782">
        <f t="shared" si="23"/>
        <v>28</v>
      </c>
      <c r="Q381" s="868">
        <f t="shared" si="23"/>
        <v>22</v>
      </c>
      <c r="R381" s="868">
        <f t="shared" si="23"/>
        <v>22</v>
      </c>
      <c r="S381" s="868">
        <f t="shared" si="23"/>
        <v>17</v>
      </c>
    </row>
    <row r="382" spans="1:19" ht="16.5" customHeight="1">
      <c r="A382" s="2919" t="s">
        <v>193</v>
      </c>
      <c r="B382" s="2920"/>
      <c r="C382" s="2920"/>
      <c r="D382" s="2920"/>
      <c r="E382" s="2920"/>
      <c r="F382" s="2920"/>
      <c r="G382" s="2920"/>
      <c r="H382" s="2920"/>
      <c r="I382" s="2920"/>
      <c r="J382" s="2920"/>
      <c r="K382" s="2920"/>
      <c r="L382" s="2920"/>
      <c r="M382" s="2921"/>
      <c r="N382" s="201">
        <f>COUNTIF($C$11:$C$68,"=1")</f>
        <v>3</v>
      </c>
      <c r="O382" s="167">
        <v>2</v>
      </c>
      <c r="P382" s="167">
        <v>3</v>
      </c>
      <c r="Q382" s="167">
        <v>3</v>
      </c>
      <c r="R382" s="167">
        <v>2</v>
      </c>
      <c r="S382" s="167">
        <v>1</v>
      </c>
    </row>
    <row r="383" spans="1:19" ht="16.5" customHeight="1">
      <c r="A383" s="2919" t="s">
        <v>27</v>
      </c>
      <c r="B383" s="2920"/>
      <c r="C383" s="2920"/>
      <c r="D383" s="2920"/>
      <c r="E383" s="2920"/>
      <c r="F383" s="2920"/>
      <c r="G383" s="2920"/>
      <c r="H383" s="2920"/>
      <c r="I383" s="2920"/>
      <c r="J383" s="2920"/>
      <c r="K383" s="2920"/>
      <c r="L383" s="2920"/>
      <c r="M383" s="2921"/>
      <c r="N383" s="201">
        <v>4</v>
      </c>
      <c r="O383" s="167">
        <v>3</v>
      </c>
      <c r="P383" s="167">
        <v>4</v>
      </c>
      <c r="Q383" s="167">
        <v>4</v>
      </c>
      <c r="R383" s="167">
        <v>4</v>
      </c>
      <c r="S383" s="167">
        <v>4</v>
      </c>
    </row>
    <row r="384" spans="1:19" ht="15.75">
      <c r="A384" s="2919" t="s">
        <v>73</v>
      </c>
      <c r="B384" s="2920"/>
      <c r="C384" s="2920"/>
      <c r="D384" s="2920"/>
      <c r="E384" s="2920"/>
      <c r="F384" s="2920"/>
      <c r="G384" s="2920"/>
      <c r="H384" s="2920"/>
      <c r="I384" s="2920"/>
      <c r="J384" s="2920"/>
      <c r="K384" s="2920"/>
      <c r="L384" s="2920"/>
      <c r="M384" s="2921"/>
      <c r="N384" s="202"/>
      <c r="O384" s="167"/>
      <c r="P384" s="203"/>
      <c r="Q384" s="203"/>
      <c r="R384" s="203"/>
      <c r="S384" s="203">
        <v>1</v>
      </c>
    </row>
    <row r="385" spans="1:19" ht="16.5" thickBot="1">
      <c r="A385" s="2922" t="s">
        <v>74</v>
      </c>
      <c r="B385" s="2923"/>
      <c r="C385" s="2923"/>
      <c r="D385" s="2923"/>
      <c r="E385" s="2923"/>
      <c r="F385" s="2923"/>
      <c r="G385" s="2923"/>
      <c r="H385" s="2923"/>
      <c r="I385" s="2923"/>
      <c r="J385" s="2923"/>
      <c r="K385" s="2923"/>
      <c r="L385" s="2923"/>
      <c r="M385" s="2924"/>
      <c r="N385" s="202"/>
      <c r="O385" s="167"/>
      <c r="P385" s="203"/>
      <c r="Q385" s="203">
        <v>1</v>
      </c>
      <c r="R385" s="203"/>
      <c r="S385" s="203"/>
    </row>
    <row r="386" spans="1:19" ht="15.75">
      <c r="A386" s="651"/>
      <c r="B386" s="651"/>
      <c r="C386" s="651"/>
      <c r="D386" s="651"/>
      <c r="E386" s="651"/>
      <c r="F386" s="651"/>
      <c r="G386" s="651"/>
      <c r="H386" s="651"/>
      <c r="I386" s="651"/>
      <c r="J386" s="651"/>
      <c r="K386" s="651"/>
      <c r="L386" s="651"/>
      <c r="M386" s="651"/>
      <c r="N386" s="2925">
        <f>G33+G18+G22+G37+G40+G43+G46+G47+G57+G60+G79+G86+G89+G90+G93+G54+G76+G155+G27+G73+G136</f>
        <v>63.5</v>
      </c>
      <c r="O386" s="3107"/>
      <c r="P386" s="3108"/>
      <c r="Q386" s="2928">
        <f>G14+G51+G73+G82+G85+G97+G128+G130+G133+G139+G145+G148+G151+G158+G162+G166+G167+G172+G175+G176+G351+G373</f>
        <v>64.5</v>
      </c>
      <c r="R386" s="3109"/>
      <c r="S386" s="3110"/>
    </row>
    <row r="387" spans="1:19" ht="12.75" customHeight="1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72"/>
      <c r="O387" s="102"/>
      <c r="P387" s="172"/>
      <c r="Q387" s="172"/>
      <c r="R387" s="172"/>
      <c r="S387" s="172"/>
    </row>
    <row r="388" spans="1:19" ht="15.75" thickBot="1">
      <c r="A388" s="2906" t="s">
        <v>303</v>
      </c>
      <c r="B388" s="2918"/>
      <c r="C388" s="2918"/>
      <c r="D388" s="2918"/>
      <c r="E388" s="2918"/>
      <c r="F388" s="2918"/>
      <c r="G388" s="2918"/>
      <c r="H388" s="2918"/>
      <c r="I388" s="2918"/>
      <c r="J388" s="2918"/>
      <c r="K388" s="2918"/>
      <c r="L388" s="2918"/>
      <c r="M388" s="2918"/>
      <c r="N388" s="2918"/>
      <c r="O388" s="2918"/>
      <c r="P388" s="2918"/>
      <c r="Q388" s="2918"/>
      <c r="R388" s="2918"/>
      <c r="S388" s="2918"/>
    </row>
    <row r="389" spans="1:19" ht="16.5" thickBot="1">
      <c r="A389" s="652"/>
      <c r="B389" s="441" t="s">
        <v>281</v>
      </c>
      <c r="C389" s="653"/>
      <c r="D389" s="653"/>
      <c r="E389" s="653"/>
      <c r="F389" s="653"/>
      <c r="G389" s="1035">
        <f>G65+G252+G359+G373</f>
        <v>234</v>
      </c>
      <c r="H389" s="770">
        <f>H65+H252+H359+H373</f>
        <v>7020</v>
      </c>
      <c r="I389" s="654"/>
      <c r="J389" s="654"/>
      <c r="K389" s="654"/>
      <c r="L389" s="654"/>
      <c r="M389" s="655"/>
      <c r="N389" s="656"/>
      <c r="O389" s="454"/>
      <c r="P389" s="657"/>
      <c r="Q389" s="658"/>
      <c r="R389" s="454"/>
      <c r="S389" s="657"/>
    </row>
    <row r="390" spans="1:20" ht="16.5" thickBot="1">
      <c r="A390" s="652"/>
      <c r="B390" s="441" t="s">
        <v>282</v>
      </c>
      <c r="C390" s="653"/>
      <c r="D390" s="653"/>
      <c r="E390" s="653"/>
      <c r="F390" s="653"/>
      <c r="G390" s="659">
        <f>G360+G253+G66</f>
        <v>109.5</v>
      </c>
      <c r="H390" s="1031">
        <f>H360+H253+H66</f>
        <v>3285</v>
      </c>
      <c r="I390" s="654"/>
      <c r="J390" s="654"/>
      <c r="K390" s="654"/>
      <c r="L390" s="654"/>
      <c r="M390" s="655"/>
      <c r="N390" s="460"/>
      <c r="O390" s="458"/>
      <c r="P390" s="459"/>
      <c r="Q390" s="457"/>
      <c r="R390" s="458"/>
      <c r="S390" s="459"/>
      <c r="T390" s="771">
        <f>N398+Q398</f>
        <v>124.5</v>
      </c>
    </row>
    <row r="391" spans="1:19" ht="16.5" thickBot="1">
      <c r="A391" s="652"/>
      <c r="B391" s="441" t="s">
        <v>283</v>
      </c>
      <c r="C391" s="653"/>
      <c r="D391" s="653"/>
      <c r="E391" s="653"/>
      <c r="F391" s="653"/>
      <c r="G391" s="456">
        <f aca="true" t="shared" si="24" ref="G391:S391">G361+G$67+G254+G374</f>
        <v>124.5</v>
      </c>
      <c r="H391" s="1032">
        <f t="shared" si="24"/>
        <v>3735</v>
      </c>
      <c r="I391" s="1032">
        <f t="shared" si="24"/>
        <v>1571</v>
      </c>
      <c r="J391" s="1032">
        <f t="shared" si="24"/>
        <v>831</v>
      </c>
      <c r="K391" s="1032">
        <f t="shared" si="24"/>
        <v>266</v>
      </c>
      <c r="L391" s="1032">
        <f t="shared" si="24"/>
        <v>474</v>
      </c>
      <c r="M391" s="1032">
        <f t="shared" si="24"/>
        <v>1729</v>
      </c>
      <c r="N391" s="456">
        <f t="shared" si="24"/>
        <v>29</v>
      </c>
      <c r="O391" s="456">
        <f t="shared" si="24"/>
        <v>27</v>
      </c>
      <c r="P391" s="456">
        <f t="shared" si="24"/>
        <v>28</v>
      </c>
      <c r="Q391" s="456">
        <f t="shared" si="24"/>
        <v>24</v>
      </c>
      <c r="R391" s="456">
        <f t="shared" si="24"/>
        <v>24</v>
      </c>
      <c r="S391" s="456">
        <f t="shared" si="24"/>
        <v>16</v>
      </c>
    </row>
    <row r="392" spans="1:19" ht="16.5" thickBot="1">
      <c r="A392" s="660"/>
      <c r="B392" s="291"/>
      <c r="C392" s="661"/>
      <c r="D392" s="662"/>
      <c r="E392" s="662"/>
      <c r="F392" s="662"/>
      <c r="G392" s="663"/>
      <c r="H392" s="664"/>
      <c r="I392" s="665"/>
      <c r="J392" s="666"/>
      <c r="K392" s="666"/>
      <c r="L392" s="666"/>
      <c r="M392" s="177"/>
      <c r="N392" s="667"/>
      <c r="O392" s="668"/>
      <c r="P392" s="669"/>
      <c r="Q392" s="1145"/>
      <c r="R392" s="1146"/>
      <c r="S392" s="1147"/>
    </row>
    <row r="393" spans="1:19" ht="15.75">
      <c r="A393" s="2907" t="s">
        <v>195</v>
      </c>
      <c r="B393" s="2908"/>
      <c r="C393" s="2908"/>
      <c r="D393" s="2908"/>
      <c r="E393" s="2908"/>
      <c r="F393" s="2908"/>
      <c r="G393" s="2908"/>
      <c r="H393" s="2908"/>
      <c r="I393" s="2908"/>
      <c r="J393" s="2908"/>
      <c r="K393" s="2908"/>
      <c r="L393" s="2908"/>
      <c r="M393" s="2909"/>
      <c r="N393" s="670">
        <f aca="true" t="shared" si="25" ref="N393:S393">N$391</f>
        <v>29</v>
      </c>
      <c r="O393" s="671">
        <f t="shared" si="25"/>
        <v>27</v>
      </c>
      <c r="P393" s="672">
        <f t="shared" si="25"/>
        <v>28</v>
      </c>
      <c r="Q393" s="1148">
        <f t="shared" si="25"/>
        <v>24</v>
      </c>
      <c r="R393" s="1149">
        <f t="shared" si="25"/>
        <v>24</v>
      </c>
      <c r="S393" s="1150">
        <f t="shared" si="25"/>
        <v>16</v>
      </c>
    </row>
    <row r="394" spans="1:19" ht="15.75">
      <c r="A394" s="2910" t="s">
        <v>196</v>
      </c>
      <c r="B394" s="2911"/>
      <c r="C394" s="2911"/>
      <c r="D394" s="2911"/>
      <c r="E394" s="2911"/>
      <c r="F394" s="2911"/>
      <c r="G394" s="2911"/>
      <c r="H394" s="2911"/>
      <c r="I394" s="2911"/>
      <c r="J394" s="2911"/>
      <c r="K394" s="2911"/>
      <c r="L394" s="2911"/>
      <c r="M394" s="2912"/>
      <c r="N394" s="673">
        <v>3</v>
      </c>
      <c r="O394" s="674">
        <v>2</v>
      </c>
      <c r="P394" s="675">
        <v>3</v>
      </c>
      <c r="Q394" s="1151">
        <v>3</v>
      </c>
      <c r="R394" s="1152">
        <v>4</v>
      </c>
      <c r="S394" s="1153">
        <v>2</v>
      </c>
    </row>
    <row r="395" spans="1:19" ht="15.75">
      <c r="A395" s="2910" t="s">
        <v>27</v>
      </c>
      <c r="B395" s="2911"/>
      <c r="C395" s="2911"/>
      <c r="D395" s="2911"/>
      <c r="E395" s="2911"/>
      <c r="F395" s="2911"/>
      <c r="G395" s="2911"/>
      <c r="H395" s="2911"/>
      <c r="I395" s="2911"/>
      <c r="J395" s="2911"/>
      <c r="K395" s="2911"/>
      <c r="L395" s="2911"/>
      <c r="M395" s="2912"/>
      <c r="N395" s="673">
        <v>4</v>
      </c>
      <c r="O395" s="674">
        <v>3</v>
      </c>
      <c r="P395" s="675">
        <v>3</v>
      </c>
      <c r="Q395" s="1151">
        <v>4</v>
      </c>
      <c r="R395" s="1152">
        <v>4</v>
      </c>
      <c r="S395" s="1153">
        <v>6</v>
      </c>
    </row>
    <row r="396" spans="1:19" ht="15.75">
      <c r="A396" s="2910" t="s">
        <v>73</v>
      </c>
      <c r="B396" s="2911"/>
      <c r="C396" s="2911"/>
      <c r="D396" s="2911"/>
      <c r="E396" s="2911"/>
      <c r="F396" s="2911"/>
      <c r="G396" s="2911"/>
      <c r="H396" s="2911"/>
      <c r="I396" s="2911"/>
      <c r="J396" s="2911"/>
      <c r="K396" s="2911"/>
      <c r="L396" s="2911"/>
      <c r="M396" s="2912"/>
      <c r="N396" s="676"/>
      <c r="O396" s="677"/>
      <c r="P396" s="678"/>
      <c r="Q396" s="1154">
        <v>1</v>
      </c>
      <c r="R396" s="1155">
        <v>1</v>
      </c>
      <c r="S396" s="1156"/>
    </row>
    <row r="397" spans="1:19" ht="16.5" thickBot="1">
      <c r="A397" s="2913" t="s">
        <v>74</v>
      </c>
      <c r="B397" s="2914"/>
      <c r="C397" s="2914"/>
      <c r="D397" s="2914"/>
      <c r="E397" s="2914"/>
      <c r="F397" s="2914"/>
      <c r="G397" s="2914"/>
      <c r="H397" s="2914"/>
      <c r="I397" s="2914"/>
      <c r="J397" s="2914"/>
      <c r="K397" s="2914"/>
      <c r="L397" s="2914"/>
      <c r="M397" s="2915"/>
      <c r="N397" s="679"/>
      <c r="O397" s="680"/>
      <c r="P397" s="681">
        <v>1</v>
      </c>
      <c r="Q397" s="1157">
        <v>1</v>
      </c>
      <c r="R397" s="1158"/>
      <c r="S397" s="1159"/>
    </row>
    <row r="398" spans="1:19" ht="15.75">
      <c r="A398" s="682"/>
      <c r="B398" s="682"/>
      <c r="C398" s="682"/>
      <c r="D398" s="682"/>
      <c r="E398" s="682"/>
      <c r="F398" s="682"/>
      <c r="G398" s="682"/>
      <c r="H398" s="682"/>
      <c r="I398" s="682"/>
      <c r="J398" s="682"/>
      <c r="K398" s="682"/>
      <c r="L398" s="682"/>
      <c r="M398" s="682"/>
      <c r="N398" s="2916">
        <v>61.5</v>
      </c>
      <c r="O398" s="2917"/>
      <c r="P398" s="2917"/>
      <c r="Q398" s="2916">
        <v>63</v>
      </c>
      <c r="R398" s="2917"/>
      <c r="S398" s="2917"/>
    </row>
    <row r="399" spans="1:19" ht="15.75" thickBot="1">
      <c r="A399" s="2906" t="s">
        <v>304</v>
      </c>
      <c r="B399" s="2595"/>
      <c r="C399" s="2595"/>
      <c r="D399" s="2595"/>
      <c r="E399" s="2595"/>
      <c r="F399" s="2595"/>
      <c r="G399" s="2595"/>
      <c r="H399" s="2595"/>
      <c r="I399" s="2595"/>
      <c r="J399" s="2595"/>
      <c r="K399" s="2595"/>
      <c r="L399" s="2595"/>
      <c r="M399" s="2595"/>
      <c r="N399" s="2595"/>
      <c r="O399" s="2595"/>
      <c r="P399" s="2595"/>
      <c r="Q399" s="2595"/>
      <c r="R399" s="2595"/>
      <c r="S399" s="2595"/>
    </row>
    <row r="400" spans="1:19" ht="16.5" thickBot="1">
      <c r="A400" s="178"/>
      <c r="B400" s="441" t="s">
        <v>281</v>
      </c>
      <c r="C400" s="683"/>
      <c r="D400" s="683"/>
      <c r="E400" s="683"/>
      <c r="F400" s="683"/>
      <c r="G400" s="684">
        <f>G401+G402</f>
        <v>235</v>
      </c>
      <c r="H400" s="685">
        <f>G400*30</f>
        <v>7050</v>
      </c>
      <c r="I400" s="684"/>
      <c r="J400" s="684"/>
      <c r="K400" s="684"/>
      <c r="L400" s="684"/>
      <c r="M400" s="684"/>
      <c r="N400" s="686"/>
      <c r="O400" s="687"/>
      <c r="P400" s="688"/>
      <c r="Q400" s="689"/>
      <c r="R400" s="687"/>
      <c r="S400" s="688"/>
    </row>
    <row r="401" spans="1:19" ht="16.5" thickBot="1">
      <c r="A401" s="178"/>
      <c r="B401" s="441" t="s">
        <v>282</v>
      </c>
      <c r="C401" s="683"/>
      <c r="D401" s="683"/>
      <c r="E401" s="683"/>
      <c r="F401" s="683"/>
      <c r="G401" s="690">
        <f>G66+G339+G370</f>
        <v>110.5</v>
      </c>
      <c r="H401" s="691">
        <f>G401*30</f>
        <v>3315</v>
      </c>
      <c r="I401" s="690"/>
      <c r="J401" s="690"/>
      <c r="K401" s="690"/>
      <c r="L401" s="690"/>
      <c r="M401" s="690"/>
      <c r="N401" s="692"/>
      <c r="O401" s="693"/>
      <c r="P401" s="694"/>
      <c r="Q401" s="695"/>
      <c r="R401" s="693"/>
      <c r="S401" s="694"/>
    </row>
    <row r="402" spans="1:20" ht="16.5" thickBot="1">
      <c r="A402" s="178"/>
      <c r="B402" s="441" t="s">
        <v>283</v>
      </c>
      <c r="C402" s="683"/>
      <c r="D402" s="683"/>
      <c r="E402" s="683"/>
      <c r="F402" s="683"/>
      <c r="G402" s="684">
        <f aca="true" t="shared" si="26" ref="G402:S402">G67+G340+G371+G374</f>
        <v>124.5</v>
      </c>
      <c r="H402" s="684">
        <f t="shared" si="26"/>
        <v>3735</v>
      </c>
      <c r="I402" s="684">
        <f t="shared" si="26"/>
        <v>1500</v>
      </c>
      <c r="J402" s="684">
        <f t="shared" si="26"/>
        <v>894</v>
      </c>
      <c r="K402" s="684">
        <f t="shared" si="26"/>
        <v>248</v>
      </c>
      <c r="L402" s="684">
        <f t="shared" si="26"/>
        <v>358</v>
      </c>
      <c r="M402" s="684">
        <f t="shared" si="26"/>
        <v>1710</v>
      </c>
      <c r="N402" s="684">
        <f t="shared" si="26"/>
        <v>28</v>
      </c>
      <c r="O402" s="684">
        <f t="shared" si="26"/>
        <v>27</v>
      </c>
      <c r="P402" s="684">
        <f t="shared" si="26"/>
        <v>26</v>
      </c>
      <c r="Q402" s="866">
        <f t="shared" si="26"/>
        <v>24</v>
      </c>
      <c r="R402" s="866">
        <f t="shared" si="26"/>
        <v>23</v>
      </c>
      <c r="S402" s="866">
        <f t="shared" si="26"/>
        <v>16</v>
      </c>
      <c r="T402" s="771">
        <f>N410+Q410</f>
        <v>124.5</v>
      </c>
    </row>
    <row r="403" spans="1:19" ht="16.5" thickBot="1">
      <c r="A403" s="696"/>
      <c r="B403" s="216"/>
      <c r="C403" s="697"/>
      <c r="D403" s="698"/>
      <c r="E403" s="698"/>
      <c r="F403" s="698"/>
      <c r="G403" s="699"/>
      <c r="H403" s="700"/>
      <c r="I403" s="701"/>
      <c r="J403" s="692"/>
      <c r="K403" s="692"/>
      <c r="L403" s="692"/>
      <c r="M403" s="702"/>
      <c r="N403" s="703"/>
      <c r="O403" s="687"/>
      <c r="P403" s="688"/>
      <c r="Q403" s="902"/>
      <c r="R403" s="903"/>
      <c r="S403" s="904"/>
    </row>
    <row r="404" spans="1:19" ht="16.5" thickBot="1">
      <c r="A404" s="2907" t="s">
        <v>195</v>
      </c>
      <c r="B404" s="2908"/>
      <c r="C404" s="2908"/>
      <c r="D404" s="2908"/>
      <c r="E404" s="2908"/>
      <c r="F404" s="2908"/>
      <c r="G404" s="2908"/>
      <c r="H404" s="2908"/>
      <c r="I404" s="2908"/>
      <c r="J404" s="2908"/>
      <c r="K404" s="2908"/>
      <c r="L404" s="2908"/>
      <c r="M404" s="2909"/>
      <c r="N404" s="1065">
        <f aca="true" t="shared" si="27" ref="N404:S404">N402</f>
        <v>28</v>
      </c>
      <c r="O404" s="1066">
        <f t="shared" si="27"/>
        <v>27</v>
      </c>
      <c r="P404" s="1067">
        <f t="shared" si="27"/>
        <v>26</v>
      </c>
      <c r="Q404" s="1068">
        <f t="shared" si="27"/>
        <v>24</v>
      </c>
      <c r="R404" s="1069">
        <f t="shared" si="27"/>
        <v>23</v>
      </c>
      <c r="S404" s="1070">
        <f t="shared" si="27"/>
        <v>16</v>
      </c>
    </row>
    <row r="405" spans="1:19" ht="15.75">
      <c r="A405" s="2896" t="s">
        <v>286</v>
      </c>
      <c r="B405" s="2899"/>
      <c r="C405" s="2899"/>
      <c r="D405" s="2899"/>
      <c r="E405" s="2899"/>
      <c r="F405" s="2899"/>
      <c r="G405" s="2899"/>
      <c r="H405" s="2899"/>
      <c r="I405" s="2899"/>
      <c r="J405" s="2899"/>
      <c r="K405" s="2899"/>
      <c r="L405" s="2899"/>
      <c r="M405" s="2900"/>
      <c r="N405" s="58">
        <v>3</v>
      </c>
      <c r="O405" s="55">
        <v>2</v>
      </c>
      <c r="P405" s="821">
        <v>2</v>
      </c>
      <c r="Q405" s="58">
        <v>5</v>
      </c>
      <c r="R405" s="55">
        <v>2</v>
      </c>
      <c r="S405" s="821">
        <v>2</v>
      </c>
    </row>
    <row r="406" spans="1:19" ht="15.75">
      <c r="A406" s="2896" t="s">
        <v>27</v>
      </c>
      <c r="B406" s="2899"/>
      <c r="C406" s="2899"/>
      <c r="D406" s="2899"/>
      <c r="E406" s="2899"/>
      <c r="F406" s="2899"/>
      <c r="G406" s="2899"/>
      <c r="H406" s="2899"/>
      <c r="I406" s="2899"/>
      <c r="J406" s="2899"/>
      <c r="K406" s="2899"/>
      <c r="L406" s="2899"/>
      <c r="M406" s="2900"/>
      <c r="N406" s="54">
        <v>2</v>
      </c>
      <c r="O406" s="29">
        <v>4</v>
      </c>
      <c r="P406" s="704">
        <v>4</v>
      </c>
      <c r="Q406" s="54">
        <v>2</v>
      </c>
      <c r="R406" s="29">
        <v>3</v>
      </c>
      <c r="S406" s="704">
        <v>5</v>
      </c>
    </row>
    <row r="407" spans="1:19" ht="15.75">
      <c r="A407" s="2896" t="s">
        <v>74</v>
      </c>
      <c r="B407" s="2897"/>
      <c r="C407" s="2897"/>
      <c r="D407" s="2897"/>
      <c r="E407" s="2897"/>
      <c r="F407" s="2897"/>
      <c r="G407" s="2897"/>
      <c r="H407" s="2897"/>
      <c r="I407" s="2897"/>
      <c r="J407" s="2897"/>
      <c r="K407" s="2897"/>
      <c r="L407" s="2897"/>
      <c r="M407" s="2898"/>
      <c r="N407" s="54"/>
      <c r="O407" s="29"/>
      <c r="P407" s="704"/>
      <c r="Q407" s="705">
        <v>1</v>
      </c>
      <c r="R407" s="29"/>
      <c r="S407" s="704"/>
    </row>
    <row r="408" spans="1:19" ht="15.75">
      <c r="A408" s="2896" t="s">
        <v>73</v>
      </c>
      <c r="B408" s="2899"/>
      <c r="C408" s="2899"/>
      <c r="D408" s="2899"/>
      <c r="E408" s="2899"/>
      <c r="F408" s="2899"/>
      <c r="G408" s="2899"/>
      <c r="H408" s="2899"/>
      <c r="I408" s="2899"/>
      <c r="J408" s="2899"/>
      <c r="K408" s="2899"/>
      <c r="L408" s="2899"/>
      <c r="M408" s="2900"/>
      <c r="N408" s="706"/>
      <c r="O408" s="29"/>
      <c r="P408" s="707"/>
      <c r="Q408" s="708">
        <v>1</v>
      </c>
      <c r="R408" s="709">
        <v>1</v>
      </c>
      <c r="S408" s="707">
        <v>1</v>
      </c>
    </row>
    <row r="409" spans="1:19" ht="16.5" thickBot="1">
      <c r="A409" s="2901" t="s">
        <v>284</v>
      </c>
      <c r="B409" s="2902"/>
      <c r="C409" s="2902"/>
      <c r="D409" s="2902"/>
      <c r="E409" s="2902"/>
      <c r="F409" s="2902"/>
      <c r="G409" s="2902"/>
      <c r="H409" s="2902"/>
      <c r="I409" s="2902"/>
      <c r="J409" s="2902"/>
      <c r="K409" s="2902"/>
      <c r="L409" s="2902"/>
      <c r="M409" s="2903"/>
      <c r="N409" s="1072">
        <f aca="true" t="shared" si="28" ref="N409:S409">SUM(N405:N408)</f>
        <v>5</v>
      </c>
      <c r="O409" s="1072">
        <f t="shared" si="28"/>
        <v>6</v>
      </c>
      <c r="P409" s="1072">
        <f t="shared" si="28"/>
        <v>6</v>
      </c>
      <c r="Q409" s="1072">
        <f t="shared" si="28"/>
        <v>9</v>
      </c>
      <c r="R409" s="1072">
        <f t="shared" si="28"/>
        <v>6</v>
      </c>
      <c r="S409" s="1072">
        <f t="shared" si="28"/>
        <v>8</v>
      </c>
    </row>
    <row r="410" spans="1:20" ht="15.75">
      <c r="A410" s="1071"/>
      <c r="B410" s="16"/>
      <c r="C410" s="17"/>
      <c r="D410" s="17"/>
      <c r="E410" s="17"/>
      <c r="F410" s="16"/>
      <c r="G410" s="16"/>
      <c r="H410" s="16"/>
      <c r="I410" s="16"/>
      <c r="J410" s="16"/>
      <c r="K410" s="16"/>
      <c r="L410" s="17"/>
      <c r="M410" s="17"/>
      <c r="N410" s="2904">
        <v>61.5</v>
      </c>
      <c r="O410" s="2905"/>
      <c r="P410" s="2905"/>
      <c r="Q410" s="2889">
        <v>63</v>
      </c>
      <c r="R410" s="2890"/>
      <c r="S410" s="2890"/>
      <c r="T410" s="905">
        <f>N410+Q410</f>
        <v>124.5</v>
      </c>
    </row>
    <row r="411" spans="1:19" ht="15.75">
      <c r="A411" s="15"/>
      <c r="B411" s="16"/>
      <c r="C411" s="2891" t="s">
        <v>285</v>
      </c>
      <c r="D411" s="2891"/>
      <c r="E411" s="2891"/>
      <c r="F411" s="2891"/>
      <c r="G411" s="2891"/>
      <c r="H411" s="2891"/>
      <c r="I411" s="2891"/>
      <c r="J411" s="2891"/>
      <c r="K411" s="2891"/>
      <c r="L411" s="17"/>
      <c r="M411" s="17"/>
      <c r="N411" s="2892"/>
      <c r="O411" s="2893"/>
      <c r="P411" s="2893"/>
      <c r="Q411" s="2893"/>
      <c r="R411" s="2893"/>
      <c r="S411" s="2893"/>
    </row>
    <row r="412" spans="1:19" ht="15.75">
      <c r="A412" s="15"/>
      <c r="B412" s="149" t="s">
        <v>123</v>
      </c>
      <c r="C412" s="149"/>
      <c r="D412" s="2886"/>
      <c r="E412" s="2887"/>
      <c r="F412" s="2887"/>
      <c r="G412" s="149"/>
      <c r="H412" s="2884" t="s">
        <v>124</v>
      </c>
      <c r="I412" s="2885"/>
      <c r="J412" s="2885"/>
      <c r="K412" s="16"/>
      <c r="L412" s="17"/>
      <c r="M412" s="17"/>
      <c r="N412" s="2894"/>
      <c r="O412" s="2895"/>
      <c r="P412" s="2895"/>
      <c r="Q412" s="2895"/>
      <c r="R412" s="2895"/>
      <c r="S412" s="2895"/>
    </row>
    <row r="413" spans="1:14" ht="20.25" customHeight="1">
      <c r="A413" s="15"/>
      <c r="B413" s="149"/>
      <c r="C413" s="149"/>
      <c r="D413" s="149"/>
      <c r="E413" s="133"/>
      <c r="F413" s="133"/>
      <c r="G413" s="149"/>
      <c r="H413" s="149"/>
      <c r="I413" s="133"/>
      <c r="J413" s="133"/>
      <c r="K413" s="16"/>
      <c r="L413" s="17"/>
      <c r="M413" s="17"/>
      <c r="N413" s="18"/>
    </row>
    <row r="414" spans="1:14" ht="15.75">
      <c r="A414" s="15"/>
      <c r="B414" s="149" t="s">
        <v>305</v>
      </c>
      <c r="C414" s="149"/>
      <c r="D414" s="2880"/>
      <c r="E414" s="2881"/>
      <c r="F414" s="2881"/>
      <c r="G414" s="149"/>
      <c r="H414" s="2882" t="s">
        <v>306</v>
      </c>
      <c r="I414" s="2883"/>
      <c r="J414" s="2883"/>
      <c r="K414" s="16"/>
      <c r="L414" s="17"/>
      <c r="M414" s="17"/>
      <c r="N414" s="18"/>
    </row>
    <row r="415" spans="1:14" ht="15.75">
      <c r="A415" s="15"/>
      <c r="B415" s="149"/>
      <c r="C415" s="149"/>
      <c r="D415" s="149"/>
      <c r="E415" s="149"/>
      <c r="F415" s="149"/>
      <c r="G415" s="149"/>
      <c r="H415" s="149"/>
      <c r="I415" s="149"/>
      <c r="J415" s="149"/>
      <c r="K415" s="16"/>
      <c r="L415" s="17"/>
      <c r="M415" s="17"/>
      <c r="N415" s="18"/>
    </row>
    <row r="416" spans="1:14" ht="15.75">
      <c r="A416" s="15"/>
      <c r="B416" s="149" t="s">
        <v>340</v>
      </c>
      <c r="C416" s="149"/>
      <c r="D416" s="2880"/>
      <c r="E416" s="2881"/>
      <c r="F416" s="2881"/>
      <c r="G416" s="149"/>
      <c r="H416" s="2884" t="s">
        <v>287</v>
      </c>
      <c r="I416" s="2885"/>
      <c r="J416" s="2885"/>
      <c r="K416" s="16"/>
      <c r="L416" s="17"/>
      <c r="M416" s="17"/>
      <c r="N416" s="18"/>
    </row>
    <row r="417" spans="1:14" ht="15.75">
      <c r="A417" s="15"/>
      <c r="B417" s="149"/>
      <c r="C417" s="149"/>
      <c r="D417" s="149"/>
      <c r="E417" s="149"/>
      <c r="F417" s="149"/>
      <c r="G417" s="149"/>
      <c r="H417" s="149"/>
      <c r="I417" s="149"/>
      <c r="J417" s="149"/>
      <c r="K417" s="16"/>
      <c r="L417" s="17"/>
      <c r="M417" s="17"/>
      <c r="N417" s="18"/>
    </row>
    <row r="418" spans="1:14" ht="15.75">
      <c r="A418" s="15"/>
      <c r="B418" s="149" t="s">
        <v>125</v>
      </c>
      <c r="C418" s="149"/>
      <c r="D418" s="2886"/>
      <c r="E418" s="2887"/>
      <c r="F418" s="2887"/>
      <c r="G418" s="149"/>
      <c r="H418" s="2884" t="s">
        <v>126</v>
      </c>
      <c r="I418" s="2888"/>
      <c r="J418" s="2888"/>
      <c r="K418" s="16"/>
      <c r="L418" s="17"/>
      <c r="M418" s="17"/>
      <c r="N418" s="21"/>
    </row>
    <row r="419" spans="1:14" ht="15.75">
      <c r="A419" s="15"/>
      <c r="B419" s="16"/>
      <c r="C419" s="17"/>
      <c r="D419" s="17"/>
      <c r="E419" s="17"/>
      <c r="F419" s="16"/>
      <c r="G419" s="16"/>
      <c r="H419" s="16"/>
      <c r="I419" s="16"/>
      <c r="J419" s="16"/>
      <c r="K419" s="16"/>
      <c r="L419" s="17"/>
      <c r="M419" s="17"/>
      <c r="N419" s="21"/>
    </row>
    <row r="420" spans="2:14" ht="15.75">
      <c r="B420" s="19"/>
      <c r="C420" s="20"/>
      <c r="D420" s="20"/>
      <c r="E420" s="20"/>
      <c r="F420" s="19"/>
      <c r="G420" s="19"/>
      <c r="H420" s="19"/>
      <c r="I420" s="19"/>
      <c r="J420" s="19"/>
      <c r="K420" s="19"/>
      <c r="L420" s="20"/>
      <c r="M420" s="20"/>
      <c r="N420" s="21"/>
    </row>
    <row r="421" spans="2:18" ht="15.75">
      <c r="B421" s="19"/>
      <c r="C421" s="20"/>
      <c r="D421" s="20"/>
      <c r="E421" s="217"/>
      <c r="F421" s="2877"/>
      <c r="G421" s="2879"/>
      <c r="H421" s="2879"/>
      <c r="I421" s="2879"/>
      <c r="J421" s="2879"/>
      <c r="K421" s="2879"/>
      <c r="L421" s="2879"/>
      <c r="M421" s="710"/>
      <c r="N421" s="324"/>
      <c r="O421" s="324"/>
      <c r="P421" s="711"/>
      <c r="Q421" s="323"/>
      <c r="R421" s="324"/>
    </row>
    <row r="422" spans="2:18" ht="15.75">
      <c r="B422" s="19"/>
      <c r="C422" s="20"/>
      <c r="D422" s="20"/>
      <c r="E422" s="218"/>
      <c r="F422" s="2878"/>
      <c r="G422" s="19"/>
      <c r="H422" s="19"/>
      <c r="I422" s="19"/>
      <c r="J422" s="19"/>
      <c r="K422" s="19"/>
      <c r="L422" s="20"/>
      <c r="M422" s="127"/>
      <c r="N422" s="127"/>
      <c r="O422" s="324"/>
      <c r="P422" s="712"/>
      <c r="Q422" s="323"/>
      <c r="R422" s="324"/>
    </row>
    <row r="423" spans="2:18" ht="15.75">
      <c r="B423" s="19"/>
      <c r="C423" s="20"/>
      <c r="D423" s="20"/>
      <c r="E423" s="217"/>
      <c r="F423" s="2878"/>
      <c r="G423" s="19"/>
      <c r="H423" s="19"/>
      <c r="I423" s="19"/>
      <c r="J423" s="19"/>
      <c r="K423" s="19"/>
      <c r="L423" s="20"/>
      <c r="M423" s="127"/>
      <c r="N423" s="127"/>
      <c r="O423" s="324"/>
      <c r="P423" s="713"/>
      <c r="Q423" s="323"/>
      <c r="R423" s="324"/>
    </row>
    <row r="424" spans="2:18" ht="15.75">
      <c r="B424" s="19"/>
      <c r="C424" s="20"/>
      <c r="D424" s="20"/>
      <c r="E424" s="217"/>
      <c r="F424" s="2877"/>
      <c r="G424" s="19"/>
      <c r="H424" s="19"/>
      <c r="I424" s="19"/>
      <c r="J424" s="19"/>
      <c r="K424" s="19"/>
      <c r="L424" s="20"/>
      <c r="M424" s="127"/>
      <c r="N424" s="714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2878"/>
      <c r="G425" s="19"/>
      <c r="H425" s="19"/>
      <c r="I425" s="19"/>
      <c r="J425" s="19"/>
      <c r="K425" s="19"/>
      <c r="L425" s="20"/>
      <c r="M425" s="127"/>
      <c r="N425" s="127"/>
      <c r="O425" s="324"/>
      <c r="P425" s="712"/>
      <c r="Q425" s="323"/>
      <c r="R425" s="324"/>
    </row>
    <row r="426" spans="2:18" ht="15.75">
      <c r="B426" s="19"/>
      <c r="C426" s="20"/>
      <c r="D426" s="20"/>
      <c r="E426" s="218"/>
      <c r="F426" s="2878"/>
      <c r="G426" s="19"/>
      <c r="H426" s="19"/>
      <c r="I426" s="19"/>
      <c r="J426" s="19"/>
      <c r="K426" s="19"/>
      <c r="L426" s="20"/>
      <c r="M426" s="127"/>
      <c r="N426" s="127"/>
      <c r="O426" s="324"/>
      <c r="P426" s="713"/>
      <c r="Q426" s="323"/>
      <c r="R426" s="324"/>
    </row>
    <row r="427" spans="2:18" ht="15.75">
      <c r="B427" s="19"/>
      <c r="C427" s="20"/>
      <c r="D427" s="217"/>
      <c r="E427" s="20"/>
      <c r="F427" s="19"/>
      <c r="G427" s="19"/>
      <c r="H427" s="19"/>
      <c r="I427" s="19"/>
      <c r="J427" s="19"/>
      <c r="K427" s="19"/>
      <c r="L427" s="20"/>
      <c r="M427" s="320"/>
      <c r="N427" s="321"/>
      <c r="O427" s="325"/>
      <c r="P427" s="322"/>
      <c r="Q427" s="322"/>
      <c r="R427" s="324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4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  <c r="N429" s="21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spans="2:13" ht="15.75">
      <c r="B431" s="19"/>
      <c r="C431" s="20"/>
      <c r="D431" s="20"/>
      <c r="E431" s="20"/>
      <c r="F431" s="19"/>
      <c r="G431" s="19"/>
      <c r="H431" s="19"/>
      <c r="I431" s="19"/>
      <c r="J431" s="19"/>
      <c r="K431" s="19"/>
      <c r="L431" s="20"/>
      <c r="M431" s="20"/>
    </row>
    <row r="432" ht="15.75">
      <c r="B432" s="19"/>
    </row>
  </sheetData>
  <sheetProtection/>
  <mergeCells count="127">
    <mergeCell ref="F421:F423"/>
    <mergeCell ref="G421:L421"/>
    <mergeCell ref="F424:F426"/>
    <mergeCell ref="D414:F414"/>
    <mergeCell ref="H414:J414"/>
    <mergeCell ref="D416:F416"/>
    <mergeCell ref="H416:J416"/>
    <mergeCell ref="D418:F418"/>
    <mergeCell ref="H418:J418"/>
    <mergeCell ref="N410:P410"/>
    <mergeCell ref="Q410:S410"/>
    <mergeCell ref="C411:K411"/>
    <mergeCell ref="N411:S411"/>
    <mergeCell ref="D412:F412"/>
    <mergeCell ref="H412:J412"/>
    <mergeCell ref="N412:S412"/>
    <mergeCell ref="A399:S399"/>
    <mergeCell ref="A404:M404"/>
    <mergeCell ref="A405:M405"/>
    <mergeCell ref="A406:M406"/>
    <mergeCell ref="A407:M407"/>
    <mergeCell ref="A408:M408"/>
    <mergeCell ref="A409:M409"/>
    <mergeCell ref="A394:M394"/>
    <mergeCell ref="A395:M395"/>
    <mergeCell ref="A396:M396"/>
    <mergeCell ref="A397:M397"/>
    <mergeCell ref="A376:S376"/>
    <mergeCell ref="A381:M381"/>
    <mergeCell ref="N398:P398"/>
    <mergeCell ref="Q398:S398"/>
    <mergeCell ref="A384:M384"/>
    <mergeCell ref="A385:M385"/>
    <mergeCell ref="N386:P386"/>
    <mergeCell ref="Q386:S386"/>
    <mergeCell ref="A388:S388"/>
    <mergeCell ref="A393:M393"/>
    <mergeCell ref="A382:M382"/>
    <mergeCell ref="A383:M383"/>
    <mergeCell ref="A360:B360"/>
    <mergeCell ref="A361:B361"/>
    <mergeCell ref="A362:S362"/>
    <mergeCell ref="A369:B369"/>
    <mergeCell ref="A370:B370"/>
    <mergeCell ref="A371:B371"/>
    <mergeCell ref="A372:S372"/>
    <mergeCell ref="A374:B374"/>
    <mergeCell ref="A342:S342"/>
    <mergeCell ref="A349:B349"/>
    <mergeCell ref="A350:B350"/>
    <mergeCell ref="A351:B351"/>
    <mergeCell ref="A305:B305"/>
    <mergeCell ref="A308:S308"/>
    <mergeCell ref="A352:S352"/>
    <mergeCell ref="A359:B359"/>
    <mergeCell ref="A335:B335"/>
    <mergeCell ref="A336:B336"/>
    <mergeCell ref="A338:B338"/>
    <mergeCell ref="A339:B339"/>
    <mergeCell ref="A340:B340"/>
    <mergeCell ref="A341:S341"/>
    <mergeCell ref="A321:S321"/>
    <mergeCell ref="A334:B334"/>
    <mergeCell ref="A249:B249"/>
    <mergeCell ref="A250:B250"/>
    <mergeCell ref="A251:B251"/>
    <mergeCell ref="A252:B252"/>
    <mergeCell ref="A253:B253"/>
    <mergeCell ref="A254:B254"/>
    <mergeCell ref="A256:S256"/>
    <mergeCell ref="A302:B302"/>
    <mergeCell ref="A177:S177"/>
    <mergeCell ref="A185:S185"/>
    <mergeCell ref="A186:S186"/>
    <mergeCell ref="A224:S224"/>
    <mergeCell ref="A101:B101"/>
    <mergeCell ref="A102:B102"/>
    <mergeCell ref="A232:S232"/>
    <mergeCell ref="A241:S241"/>
    <mergeCell ref="A121:B121"/>
    <mergeCell ref="A122:B122"/>
    <mergeCell ref="A123:S123"/>
    <mergeCell ref="A124:S124"/>
    <mergeCell ref="A125:S125"/>
    <mergeCell ref="A169:S169"/>
    <mergeCell ref="A104:S104"/>
    <mergeCell ref="A120:B120"/>
    <mergeCell ref="A63:B63"/>
    <mergeCell ref="A65:B65"/>
    <mergeCell ref="A66:B66"/>
    <mergeCell ref="A67:B67"/>
    <mergeCell ref="A68:S68"/>
    <mergeCell ref="A69:S69"/>
    <mergeCell ref="A70:S70"/>
    <mergeCell ref="A100:B100"/>
    <mergeCell ref="A61:B61"/>
    <mergeCell ref="A62:B62"/>
    <mergeCell ref="J5:J7"/>
    <mergeCell ref="K5:K7"/>
    <mergeCell ref="A23:B23"/>
    <mergeCell ref="A25:B25"/>
    <mergeCell ref="A29:B29"/>
    <mergeCell ref="A30:S30"/>
    <mergeCell ref="L5:L7"/>
    <mergeCell ref="N6:S6"/>
    <mergeCell ref="A9:S9"/>
    <mergeCell ref="A10:S10"/>
    <mergeCell ref="N3:P3"/>
    <mergeCell ref="Q3:S3"/>
    <mergeCell ref="C4:C7"/>
    <mergeCell ref="D4:D7"/>
    <mergeCell ref="E4:F4"/>
    <mergeCell ref="I4:I7"/>
    <mergeCell ref="J4:L4"/>
    <mergeCell ref="N4:S4"/>
    <mergeCell ref="A1:S1"/>
    <mergeCell ref="A2:A7"/>
    <mergeCell ref="B2:B7"/>
    <mergeCell ref="C2:F3"/>
    <mergeCell ref="G2:G7"/>
    <mergeCell ref="H2:M2"/>
    <mergeCell ref="N2:S2"/>
    <mergeCell ref="H3:H7"/>
    <mergeCell ref="I3:L3"/>
    <mergeCell ref="M3:M7"/>
    <mergeCell ref="E5:E7"/>
    <mergeCell ref="F5:F7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4" r:id="rId1"/>
  <rowBreaks count="2" manualBreakCount="2">
    <brk id="347" max="18" man="1"/>
    <brk id="386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2"/>
  <sheetViews>
    <sheetView view="pageBreakPreview" zoomScale="80" zoomScaleNormal="50" zoomScaleSheetLayoutView="80" zoomScalePageLayoutView="0" workbookViewId="0" topLeftCell="J1">
      <selection activeCell="G427" sqref="G427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21" thickBot="1">
      <c r="A1" s="3027" t="s">
        <v>449</v>
      </c>
      <c r="B1" s="3028"/>
      <c r="C1" s="3028"/>
      <c r="D1" s="3028"/>
      <c r="E1" s="3028"/>
      <c r="F1" s="3028"/>
      <c r="G1" s="3028"/>
      <c r="H1" s="3028"/>
      <c r="I1" s="3028"/>
      <c r="J1" s="3028"/>
      <c r="K1" s="3028"/>
      <c r="L1" s="3028"/>
      <c r="M1" s="3028"/>
      <c r="N1" s="3028"/>
      <c r="O1" s="3029"/>
      <c r="P1" s="3029"/>
      <c r="Q1" s="3029"/>
      <c r="R1" s="3029"/>
      <c r="S1" s="3029"/>
    </row>
    <row r="2" spans="1:19" s="14" customFormat="1" ht="27.75" customHeight="1" thickBot="1">
      <c r="A2" s="3030" t="s">
        <v>25</v>
      </c>
      <c r="B2" s="3031" t="s">
        <v>116</v>
      </c>
      <c r="C2" s="3032" t="s">
        <v>64</v>
      </c>
      <c r="D2" s="3033"/>
      <c r="E2" s="3034"/>
      <c r="F2" s="3035"/>
      <c r="G2" s="3025" t="s">
        <v>104</v>
      </c>
      <c r="H2" s="3040" t="s">
        <v>105</v>
      </c>
      <c r="I2" s="3040"/>
      <c r="J2" s="3040"/>
      <c r="K2" s="3040"/>
      <c r="L2" s="3040"/>
      <c r="M2" s="3040"/>
      <c r="N2" s="3032" t="s">
        <v>113</v>
      </c>
      <c r="O2" s="3041"/>
      <c r="P2" s="3041"/>
      <c r="Q2" s="3041"/>
      <c r="R2" s="3041"/>
      <c r="S2" s="3042"/>
    </row>
    <row r="3" spans="1:19" s="14" customFormat="1" ht="24.75" customHeight="1" thickBot="1">
      <c r="A3" s="3030"/>
      <c r="B3" s="3031"/>
      <c r="C3" s="3036"/>
      <c r="D3" s="3037"/>
      <c r="E3" s="3038"/>
      <c r="F3" s="3039"/>
      <c r="G3" s="3025"/>
      <c r="H3" s="3016" t="s">
        <v>112</v>
      </c>
      <c r="I3" s="3031" t="s">
        <v>106</v>
      </c>
      <c r="J3" s="3031"/>
      <c r="K3" s="3031"/>
      <c r="L3" s="3031"/>
      <c r="M3" s="3025" t="s">
        <v>108</v>
      </c>
      <c r="N3" s="2872" t="s">
        <v>198</v>
      </c>
      <c r="O3" s="2872"/>
      <c r="P3" s="2872"/>
      <c r="Q3" s="2872" t="s">
        <v>199</v>
      </c>
      <c r="R3" s="2872"/>
      <c r="S3" s="2872"/>
    </row>
    <row r="4" spans="1:19" s="14" customFormat="1" ht="18" customHeight="1" thickBot="1">
      <c r="A4" s="3030"/>
      <c r="B4" s="3031"/>
      <c r="C4" s="3025" t="s">
        <v>99</v>
      </c>
      <c r="D4" s="3025" t="s">
        <v>100</v>
      </c>
      <c r="E4" s="3026" t="s">
        <v>101</v>
      </c>
      <c r="F4" s="2712"/>
      <c r="G4" s="3025"/>
      <c r="H4" s="3043"/>
      <c r="I4" s="3025" t="s">
        <v>107</v>
      </c>
      <c r="J4" s="3026" t="s">
        <v>111</v>
      </c>
      <c r="K4" s="2540"/>
      <c r="L4" s="2712"/>
      <c r="M4" s="3025"/>
      <c r="N4" s="2873" t="s">
        <v>114</v>
      </c>
      <c r="O4" s="2874"/>
      <c r="P4" s="2874"/>
      <c r="Q4" s="2875"/>
      <c r="R4" s="2875"/>
      <c r="S4" s="2876"/>
    </row>
    <row r="5" spans="1:19" s="14" customFormat="1" ht="16.5" thickBot="1">
      <c r="A5" s="3030"/>
      <c r="B5" s="3031"/>
      <c r="C5" s="3025"/>
      <c r="D5" s="3025"/>
      <c r="E5" s="3016" t="s">
        <v>102</v>
      </c>
      <c r="F5" s="3016" t="s">
        <v>103</v>
      </c>
      <c r="G5" s="3025"/>
      <c r="H5" s="3043"/>
      <c r="I5" s="3025"/>
      <c r="J5" s="3016" t="s">
        <v>26</v>
      </c>
      <c r="K5" s="3019" t="s">
        <v>110</v>
      </c>
      <c r="L5" s="3016" t="s">
        <v>109</v>
      </c>
      <c r="M5" s="3025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3030"/>
      <c r="B6" s="3031"/>
      <c r="C6" s="3025"/>
      <c r="D6" s="3025"/>
      <c r="E6" s="3017"/>
      <c r="F6" s="3017"/>
      <c r="G6" s="3025"/>
      <c r="H6" s="3043"/>
      <c r="I6" s="3025"/>
      <c r="J6" s="3017"/>
      <c r="K6" s="3020"/>
      <c r="L6" s="3017"/>
      <c r="M6" s="3025"/>
      <c r="N6" s="3022" t="s">
        <v>115</v>
      </c>
      <c r="O6" s="3023"/>
      <c r="P6" s="3023"/>
      <c r="Q6" s="3023"/>
      <c r="R6" s="3023"/>
      <c r="S6" s="3024"/>
    </row>
    <row r="7" spans="1:19" s="14" customFormat="1" ht="34.5" customHeight="1" thickBot="1">
      <c r="A7" s="3030"/>
      <c r="B7" s="3031"/>
      <c r="C7" s="3025"/>
      <c r="D7" s="3025"/>
      <c r="E7" s="3018"/>
      <c r="F7" s="3018"/>
      <c r="G7" s="3025"/>
      <c r="H7" s="3044"/>
      <c r="I7" s="3025"/>
      <c r="J7" s="3018"/>
      <c r="K7" s="3021"/>
      <c r="L7" s="3018"/>
      <c r="M7" s="3025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873" t="s">
        <v>210</v>
      </c>
      <c r="B9" s="2874"/>
      <c r="C9" s="2874"/>
      <c r="D9" s="2874"/>
      <c r="E9" s="2874"/>
      <c r="F9" s="2874"/>
      <c r="G9" s="2874"/>
      <c r="H9" s="2874"/>
      <c r="I9" s="2874"/>
      <c r="J9" s="2874"/>
      <c r="K9" s="2874"/>
      <c r="L9" s="2874"/>
      <c r="M9" s="2874"/>
      <c r="N9" s="2874"/>
      <c r="O9" s="2874"/>
      <c r="P9" s="2874"/>
      <c r="Q9" s="2874"/>
      <c r="R9" s="2874"/>
      <c r="S9" s="3012"/>
    </row>
    <row r="10" spans="1:19" s="14" customFormat="1" ht="17.25" customHeight="1" thickBot="1">
      <c r="A10" s="3013" t="s">
        <v>65</v>
      </c>
      <c r="B10" s="3014"/>
      <c r="C10" s="3014"/>
      <c r="D10" s="3014"/>
      <c r="E10" s="3014"/>
      <c r="F10" s="3014"/>
      <c r="G10" s="3014"/>
      <c r="H10" s="3014"/>
      <c r="I10" s="3014"/>
      <c r="J10" s="3014"/>
      <c r="K10" s="3014"/>
      <c r="L10" s="3014"/>
      <c r="M10" s="3014"/>
      <c r="N10" s="3014"/>
      <c r="O10" s="3014"/>
      <c r="P10" s="3014"/>
      <c r="Q10" s="3014"/>
      <c r="R10" s="3014"/>
      <c r="S10" s="3015"/>
    </row>
    <row r="11" spans="1:19" s="25" customFormat="1" ht="20.25" customHeight="1">
      <c r="A11" s="384" t="s">
        <v>134</v>
      </c>
      <c r="B11" s="442" t="s">
        <v>244</v>
      </c>
      <c r="C11" s="418"/>
      <c r="D11" s="419"/>
      <c r="E11" s="420"/>
      <c r="F11" s="421"/>
      <c r="G11" s="240">
        <v>6.5</v>
      </c>
      <c r="H11" s="1036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346</v>
      </c>
      <c r="C12" s="858"/>
      <c r="D12" s="859"/>
      <c r="E12" s="860"/>
      <c r="F12" s="861"/>
      <c r="G12" s="862">
        <v>5</v>
      </c>
      <c r="H12" s="87">
        <f>G12*30</f>
        <v>150</v>
      </c>
      <c r="I12" s="55"/>
      <c r="J12" s="55"/>
      <c r="K12" s="57"/>
      <c r="L12" s="57"/>
      <c r="M12" s="863"/>
      <c r="N12" s="864"/>
      <c r="O12" s="57"/>
      <c r="P12" s="254"/>
      <c r="Q12" s="865"/>
      <c r="R12" s="57"/>
      <c r="S12" s="57"/>
    </row>
    <row r="13" spans="1:19" s="25" customFormat="1" ht="15.75">
      <c r="A13" s="385"/>
      <c r="B13" s="166" t="s">
        <v>347</v>
      </c>
      <c r="C13" s="858"/>
      <c r="D13" s="859"/>
      <c r="E13" s="860"/>
      <c r="F13" s="861"/>
      <c r="G13" s="862"/>
      <c r="H13" s="300"/>
      <c r="I13" s="55"/>
      <c r="J13" s="55"/>
      <c r="K13" s="57"/>
      <c r="L13" s="57"/>
      <c r="M13" s="863"/>
      <c r="N13" s="201" t="s">
        <v>348</v>
      </c>
      <c r="O13" s="167" t="s">
        <v>348</v>
      </c>
      <c r="P13" s="1096" t="s">
        <v>348</v>
      </c>
      <c r="Q13" s="201" t="s">
        <v>348</v>
      </c>
      <c r="R13" s="167" t="s">
        <v>348</v>
      </c>
      <c r="S13" s="57"/>
    </row>
    <row r="14" spans="1:19" s="25" customFormat="1" ht="15.75">
      <c r="A14" s="385"/>
      <c r="B14" s="166" t="s">
        <v>37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</row>
    <row r="15" spans="1:19" s="25" customFormat="1" ht="15.75">
      <c r="A15" s="233" t="s">
        <v>135</v>
      </c>
      <c r="B15" s="163" t="s">
        <v>127</v>
      </c>
      <c r="C15" s="418" t="s">
        <v>131</v>
      </c>
      <c r="D15" s="422"/>
      <c r="E15" s="404"/>
      <c r="F15" s="423"/>
      <c r="G15" s="1281">
        <v>4</v>
      </c>
      <c r="H15" s="258">
        <f>G15*30</f>
        <v>120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</row>
    <row r="16" spans="1:19" s="25" customFormat="1" ht="15.75">
      <c r="A16" s="233" t="s">
        <v>136</v>
      </c>
      <c r="B16" s="164" t="s">
        <v>128</v>
      </c>
      <c r="C16" s="424"/>
      <c r="D16" s="425"/>
      <c r="E16" s="426"/>
      <c r="F16" s="427"/>
      <c r="G16" s="1282">
        <f>G17+G18</f>
        <v>2</v>
      </c>
      <c r="H16" s="87">
        <f aca="true" t="shared" si="1" ref="H16:H22">G16*30</f>
        <v>60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36</v>
      </c>
      <c r="C17" s="428"/>
      <c r="D17" s="429"/>
      <c r="E17" s="430"/>
      <c r="F17" s="431"/>
      <c r="G17" s="1281">
        <v>1</v>
      </c>
      <c r="H17" s="258">
        <f t="shared" si="1"/>
        <v>30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137</v>
      </c>
      <c r="B18" s="166" t="s">
        <v>37</v>
      </c>
      <c r="C18" s="432"/>
      <c r="D18" s="203">
        <v>2</v>
      </c>
      <c r="E18" s="433"/>
      <c r="F18" s="434"/>
      <c r="G18" s="1282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138</v>
      </c>
      <c r="B19" s="163" t="s">
        <v>129</v>
      </c>
      <c r="C19" s="418" t="s">
        <v>131</v>
      </c>
      <c r="D19" s="422"/>
      <c r="E19" s="404"/>
      <c r="F19" s="423"/>
      <c r="G19" s="365">
        <v>3</v>
      </c>
      <c r="H19" s="87">
        <f t="shared" si="1"/>
        <v>90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139</v>
      </c>
      <c r="B20" s="164" t="s">
        <v>130</v>
      </c>
      <c r="C20" s="775"/>
      <c r="D20" s="422"/>
      <c r="E20" s="404"/>
      <c r="F20" s="435"/>
      <c r="G20" s="1282">
        <f>G21+G22</f>
        <v>3</v>
      </c>
      <c r="H20" s="87">
        <f t="shared" si="1"/>
        <v>90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36</v>
      </c>
      <c r="C21" s="776"/>
      <c r="D21" s="436"/>
      <c r="E21" s="437"/>
      <c r="F21" s="438"/>
      <c r="G21" s="1283">
        <v>1.5</v>
      </c>
      <c r="H21" s="258">
        <f t="shared" si="1"/>
        <v>45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6.5" thickBot="1">
      <c r="A22" s="388" t="s">
        <v>140</v>
      </c>
      <c r="B22" s="393" t="s">
        <v>37</v>
      </c>
      <c r="C22" s="777"/>
      <c r="D22" s="439">
        <v>1</v>
      </c>
      <c r="E22" s="439"/>
      <c r="F22" s="440"/>
      <c r="G22" s="1284">
        <v>1.5</v>
      </c>
      <c r="H22" s="247">
        <f t="shared" si="1"/>
        <v>45</v>
      </c>
      <c r="I22" s="158">
        <f t="shared" si="0"/>
        <v>15</v>
      </c>
      <c r="J22" s="237">
        <v>15</v>
      </c>
      <c r="K22" s="237"/>
      <c r="L22" s="237"/>
      <c r="M22" s="304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24.75" customHeight="1" thickBot="1">
      <c r="A23" s="2948" t="s">
        <v>141</v>
      </c>
      <c r="B23" s="2949"/>
      <c r="C23" s="77"/>
      <c r="D23" s="81"/>
      <c r="E23" s="81"/>
      <c r="F23" s="82"/>
      <c r="G23" s="72">
        <f>G$11+G$15+G$16+G$19+G$20+G27</f>
        <v>21.5</v>
      </c>
      <c r="H23" s="1033">
        <f>H$11+H$15+H$16+H$19+H$20+H27</f>
        <v>645</v>
      </c>
      <c r="I23" s="242"/>
      <c r="J23" s="242"/>
      <c r="K23" s="242"/>
      <c r="L23" s="242"/>
      <c r="M23" s="242"/>
      <c r="N23" s="147"/>
      <c r="O23" s="261"/>
      <c r="P23" s="262"/>
      <c r="Q23" s="263"/>
      <c r="R23" s="261"/>
      <c r="S23" s="262"/>
    </row>
    <row r="24" spans="1:19" s="25" customFormat="1" ht="16.5" thickBot="1">
      <c r="A24" s="76"/>
      <c r="B24" s="78" t="s">
        <v>60</v>
      </c>
      <c r="C24" s="77"/>
      <c r="D24" s="81"/>
      <c r="E24" s="81"/>
      <c r="F24" s="82"/>
      <c r="G24" s="394">
        <f>G12+G15+G17+G19+G21</f>
        <v>14.5</v>
      </c>
      <c r="H24" s="395">
        <f>H12+H15+H17+H19+H21</f>
        <v>435</v>
      </c>
      <c r="I24" s="79">
        <f>I11+I15+I17+I19+I21</f>
        <v>0</v>
      </c>
      <c r="J24" s="79">
        <f>J11+J15+J17+J19+J21</f>
        <v>0</v>
      </c>
      <c r="K24" s="79">
        <f>K11+K15+K17+K19+K21</f>
        <v>0</v>
      </c>
      <c r="L24" s="79">
        <f>L11+L15+L17+L19+L21</f>
        <v>0</v>
      </c>
      <c r="M24" s="79">
        <f>M11+M15+M17+M19+M21</f>
        <v>0</v>
      </c>
      <c r="N24" s="263"/>
      <c r="O24" s="261"/>
      <c r="P24" s="262"/>
      <c r="Q24" s="263"/>
      <c r="R24" s="261"/>
      <c r="S24" s="262"/>
    </row>
    <row r="25" spans="1:19" s="25" customFormat="1" ht="20.25" customHeight="1" thickBot="1">
      <c r="A25" s="2943" t="s">
        <v>66</v>
      </c>
      <c r="B25" s="2943"/>
      <c r="C25" s="70"/>
      <c r="D25" s="134"/>
      <c r="E25" s="134"/>
      <c r="F25" s="82"/>
      <c r="G25" s="72">
        <f>G14+G18+G22+G27</f>
        <v>7</v>
      </c>
      <c r="H25" s="1033">
        <f>H13+H14+H18+H22+H27</f>
        <v>210</v>
      </c>
      <c r="I25" s="121">
        <f>I13+I14+I18+I22</f>
        <v>41</v>
      </c>
      <c r="J25" s="121">
        <f>J13+J14+J18+J22</f>
        <v>25</v>
      </c>
      <c r="K25" s="121">
        <f>K13+K14+K18+K22</f>
        <v>0</v>
      </c>
      <c r="L25" s="121">
        <f>L13+L14+L18+L22</f>
        <v>16</v>
      </c>
      <c r="M25" s="121">
        <f>M13+M14+M18+M22</f>
        <v>79</v>
      </c>
      <c r="N25" s="72">
        <f>SUM(N11:N22)+2</f>
        <v>3</v>
      </c>
      <c r="O25" s="135">
        <f>SUM(O11:O22)+2</f>
        <v>3</v>
      </c>
      <c r="P25" s="135">
        <v>2</v>
      </c>
      <c r="Q25" s="72">
        <f>SUM(Q11:Q22)</f>
        <v>0</v>
      </c>
      <c r="R25" s="135">
        <f>SUM(R11:R22)</f>
        <v>0</v>
      </c>
      <c r="S25" s="135">
        <f>SUM(S11:S22)</f>
        <v>2</v>
      </c>
    </row>
    <row r="26" spans="1:19" s="43" customFormat="1" ht="15.75">
      <c r="A26" s="265"/>
      <c r="B26" s="264"/>
      <c r="C26" s="68"/>
      <c r="D26" s="56"/>
      <c r="E26" s="56"/>
      <c r="F26" s="69"/>
      <c r="G26" s="66"/>
      <c r="H26" s="58"/>
      <c r="I26" s="55"/>
      <c r="J26" s="55"/>
      <c r="K26" s="55"/>
      <c r="L26" s="55"/>
      <c r="M26" s="60"/>
      <c r="N26" s="64"/>
      <c r="O26" s="256"/>
      <c r="P26" s="255"/>
      <c r="Q26" s="64"/>
      <c r="R26" s="256"/>
      <c r="S26" s="255"/>
    </row>
    <row r="27" spans="1:19" s="43" customFormat="1" ht="15.75">
      <c r="A27" s="855" t="s">
        <v>142</v>
      </c>
      <c r="B27" s="1097" t="s">
        <v>48</v>
      </c>
      <c r="C27" s="1098"/>
      <c r="D27" s="1099" t="s">
        <v>440</v>
      </c>
      <c r="E27" s="1099"/>
      <c r="F27" s="1100"/>
      <c r="G27" s="1101">
        <v>3</v>
      </c>
      <c r="H27" s="1102">
        <f>G27*30</f>
        <v>90</v>
      </c>
      <c r="I27" s="1103">
        <v>60</v>
      </c>
      <c r="J27" s="1099"/>
      <c r="K27" s="1099"/>
      <c r="L27" s="1104">
        <v>60</v>
      </c>
      <c r="M27" s="1100">
        <f>H27-I27</f>
        <v>30</v>
      </c>
      <c r="N27" s="1098" t="s">
        <v>341</v>
      </c>
      <c r="O27" s="1098" t="s">
        <v>341</v>
      </c>
      <c r="P27" s="1098" t="s">
        <v>341</v>
      </c>
      <c r="Q27" s="1098"/>
      <c r="R27" s="1099"/>
      <c r="S27" s="1105"/>
    </row>
    <row r="28" spans="1:91" s="856" customFormat="1" ht="15.75">
      <c r="A28" s="41"/>
      <c r="B28" s="1106" t="s">
        <v>48</v>
      </c>
      <c r="C28" s="1107"/>
      <c r="D28" s="1108" t="s">
        <v>441</v>
      </c>
      <c r="E28" s="1108"/>
      <c r="F28" s="1105"/>
      <c r="G28" s="1109"/>
      <c r="H28" s="1110"/>
      <c r="I28" s="1111"/>
      <c r="J28" s="1108"/>
      <c r="K28" s="1108"/>
      <c r="L28" s="1112"/>
      <c r="M28" s="1105"/>
      <c r="N28" s="1107"/>
      <c r="O28" s="1099"/>
      <c r="P28" s="1105"/>
      <c r="Q28" s="1098" t="s">
        <v>61</v>
      </c>
      <c r="R28" s="1098" t="s">
        <v>61</v>
      </c>
      <c r="S28" s="1098" t="s">
        <v>61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</row>
    <row r="29" spans="1:19" s="14" customFormat="1" ht="32.25" customHeight="1" thickBot="1">
      <c r="A29" s="3006" t="s">
        <v>442</v>
      </c>
      <c r="B29" s="3007"/>
      <c r="C29" s="1113"/>
      <c r="D29" s="1114"/>
      <c r="E29" s="1114"/>
      <c r="F29" s="1115"/>
      <c r="G29" s="1116"/>
      <c r="H29" s="1114"/>
      <c r="I29" s="1114"/>
      <c r="J29" s="1114"/>
      <c r="K29" s="1114"/>
      <c r="L29" s="1114"/>
      <c r="M29" s="1114"/>
      <c r="N29" s="1113"/>
      <c r="O29" s="1117"/>
      <c r="P29" s="1118"/>
      <c r="Q29" s="1119"/>
      <c r="R29" s="1117"/>
      <c r="S29" s="1118"/>
    </row>
    <row r="30" spans="1:19" s="14" customFormat="1" ht="17.25" customHeight="1" thickBot="1">
      <c r="A30" s="3008" t="s">
        <v>293</v>
      </c>
      <c r="B30" s="3009"/>
      <c r="C30" s="3009"/>
      <c r="D30" s="3009"/>
      <c r="E30" s="3009"/>
      <c r="F30" s="3009"/>
      <c r="G30" s="3009"/>
      <c r="H30" s="3009"/>
      <c r="I30" s="3009"/>
      <c r="J30" s="3009"/>
      <c r="K30" s="3009"/>
      <c r="L30" s="3009"/>
      <c r="M30" s="3009"/>
      <c r="N30" s="3010"/>
      <c r="O30" s="3010"/>
      <c r="P30" s="3010"/>
      <c r="Q30" s="3010"/>
      <c r="R30" s="3010"/>
      <c r="S30" s="3011"/>
    </row>
    <row r="31" spans="1:19" s="14" customFormat="1" ht="17.25" customHeight="1">
      <c r="A31" s="1073" t="s">
        <v>164</v>
      </c>
      <c r="B31" s="1142" t="s">
        <v>436</v>
      </c>
      <c r="C31" s="1089"/>
      <c r="D31" s="1089"/>
      <c r="E31" s="1089"/>
      <c r="F31" s="1089"/>
      <c r="G31" s="1285">
        <v>2</v>
      </c>
      <c r="H31" s="1090">
        <f>G31*30</f>
        <v>60</v>
      </c>
      <c r="I31" s="1090"/>
      <c r="J31" s="1089"/>
      <c r="K31" s="1089"/>
      <c r="L31" s="1089"/>
      <c r="M31" s="1089"/>
      <c r="N31" s="1089"/>
      <c r="O31" s="1088"/>
      <c r="P31" s="1088"/>
      <c r="Q31" s="1088"/>
      <c r="R31" s="1088"/>
      <c r="S31" s="1088"/>
    </row>
    <row r="32" spans="1:19" s="14" customFormat="1" ht="17.25" customHeight="1">
      <c r="A32" s="1086"/>
      <c r="B32" s="1143" t="s">
        <v>36</v>
      </c>
      <c r="C32" s="1091"/>
      <c r="D32" s="1091"/>
      <c r="E32" s="1091"/>
      <c r="F32" s="1091"/>
      <c r="G32" s="1286">
        <v>1</v>
      </c>
      <c r="H32" s="1094">
        <f>G32*30</f>
        <v>30</v>
      </c>
      <c r="I32" s="1092"/>
      <c r="J32" s="1091"/>
      <c r="K32" s="1091"/>
      <c r="L32" s="1091"/>
      <c r="M32" s="1091"/>
      <c r="N32" s="1091"/>
      <c r="O32" s="1087"/>
      <c r="P32" s="1087"/>
      <c r="Q32" s="1087"/>
      <c r="R32" s="1087"/>
      <c r="S32" s="1087"/>
    </row>
    <row r="33" spans="1:19" s="14" customFormat="1" ht="17.25" customHeight="1">
      <c r="A33" s="166" t="s">
        <v>165</v>
      </c>
      <c r="B33" s="1144" t="s">
        <v>37</v>
      </c>
      <c r="C33" s="1091"/>
      <c r="D33" s="1093">
        <v>1</v>
      </c>
      <c r="E33" s="1091"/>
      <c r="F33" s="1091"/>
      <c r="G33" s="1287">
        <v>1</v>
      </c>
      <c r="H33" s="1090">
        <f>G33*30</f>
        <v>30</v>
      </c>
      <c r="I33" s="1093">
        <f>J33+K33+L33</f>
        <v>14</v>
      </c>
      <c r="J33" s="1093">
        <v>8</v>
      </c>
      <c r="K33" s="1093"/>
      <c r="L33" s="1093">
        <v>6</v>
      </c>
      <c r="M33" s="1093">
        <f>H33-I33</f>
        <v>16</v>
      </c>
      <c r="N33" s="1093">
        <v>1</v>
      </c>
      <c r="O33" s="1087"/>
      <c r="P33" s="1087"/>
      <c r="Q33" s="1087"/>
      <c r="R33" s="1087"/>
      <c r="S33" s="1087"/>
    </row>
    <row r="34" spans="1:19" s="25" customFormat="1" ht="15.75">
      <c r="A34" s="1073" t="s">
        <v>143</v>
      </c>
      <c r="B34" s="1074" t="s">
        <v>132</v>
      </c>
      <c r="C34" s="1075"/>
      <c r="D34" s="1076"/>
      <c r="E34" s="1077"/>
      <c r="F34" s="1078"/>
      <c r="G34" s="1288">
        <v>2</v>
      </c>
      <c r="H34" s="398">
        <f aca="true" t="shared" si="2" ref="H34:H60">G34*30</f>
        <v>60</v>
      </c>
      <c r="I34" s="1080"/>
      <c r="J34" s="1080"/>
      <c r="K34" s="1081"/>
      <c r="L34" s="1081"/>
      <c r="M34" s="1082"/>
      <c r="N34" s="1083"/>
      <c r="O34" s="1084"/>
      <c r="P34" s="1085"/>
      <c r="Q34" s="1083"/>
      <c r="R34" s="1084"/>
      <c r="S34" s="1085"/>
    </row>
    <row r="35" spans="1:19" s="25" customFormat="1" ht="15.75">
      <c r="A35" s="233" t="s">
        <v>145</v>
      </c>
      <c r="B35" s="279" t="s">
        <v>40</v>
      </c>
      <c r="C35" s="399"/>
      <c r="D35" s="400"/>
      <c r="E35" s="400"/>
      <c r="F35" s="401"/>
      <c r="G35" s="381">
        <f>G36+G37</f>
        <v>6.5</v>
      </c>
      <c r="H35" s="269">
        <f t="shared" si="2"/>
        <v>195</v>
      </c>
      <c r="I35" s="2"/>
      <c r="J35" s="2"/>
      <c r="K35" s="2"/>
      <c r="L35" s="2"/>
      <c r="M35" s="101"/>
      <c r="N35" s="333"/>
      <c r="O35" s="26"/>
      <c r="P35" s="334"/>
      <c r="Q35" s="333"/>
      <c r="R35" s="26"/>
      <c r="S35" s="334"/>
    </row>
    <row r="36" spans="1:19" s="25" customFormat="1" ht="15.75">
      <c r="A36" s="233"/>
      <c r="B36" s="275" t="s">
        <v>36</v>
      </c>
      <c r="C36" s="399"/>
      <c r="D36" s="400"/>
      <c r="E36" s="400"/>
      <c r="F36" s="401"/>
      <c r="G36" s="1260">
        <v>3</v>
      </c>
      <c r="H36" s="380">
        <f t="shared" si="2"/>
        <v>90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</row>
    <row r="37" spans="1:19" s="43" customFormat="1" ht="15.75">
      <c r="A37" s="166" t="s">
        <v>146</v>
      </c>
      <c r="B37" s="276" t="s">
        <v>37</v>
      </c>
      <c r="C37" s="408">
        <v>1</v>
      </c>
      <c r="D37" s="404"/>
      <c r="E37" s="404"/>
      <c r="F37" s="405"/>
      <c r="G37" s="1261">
        <v>3.5</v>
      </c>
      <c r="H37" s="269">
        <f t="shared" si="2"/>
        <v>105</v>
      </c>
      <c r="I37" s="110">
        <v>60</v>
      </c>
      <c r="J37" s="110">
        <v>15</v>
      </c>
      <c r="K37" s="110">
        <v>45</v>
      </c>
      <c r="L37" s="110"/>
      <c r="M37" s="136">
        <f>H37-I37</f>
        <v>45</v>
      </c>
      <c r="N37" s="199">
        <v>4</v>
      </c>
      <c r="O37" s="200"/>
      <c r="P37" s="328"/>
      <c r="Q37" s="336"/>
      <c r="R37" s="30"/>
      <c r="S37" s="328"/>
    </row>
    <row r="38" spans="1:19" s="25" customFormat="1" ht="15.75">
      <c r="A38" s="233" t="s">
        <v>147</v>
      </c>
      <c r="B38" s="279" t="s">
        <v>299</v>
      </c>
      <c r="C38" s="104"/>
      <c r="D38" s="105"/>
      <c r="E38" s="105"/>
      <c r="F38" s="106"/>
      <c r="G38" s="1289">
        <f>G39+G40</f>
        <v>16</v>
      </c>
      <c r="H38" s="269">
        <f t="shared" si="2"/>
        <v>480</v>
      </c>
      <c r="I38" s="111"/>
      <c r="J38" s="111"/>
      <c r="K38" s="111"/>
      <c r="L38" s="111"/>
      <c r="M38" s="112"/>
      <c r="N38" s="345"/>
      <c r="O38" s="346"/>
      <c r="P38" s="334"/>
      <c r="Q38" s="333"/>
      <c r="R38" s="26"/>
      <c r="S38" s="334"/>
    </row>
    <row r="39" spans="1:19" s="25" customFormat="1" ht="15.75">
      <c r="A39" s="233"/>
      <c r="B39" s="275" t="s">
        <v>36</v>
      </c>
      <c r="C39" s="104"/>
      <c r="D39" s="105"/>
      <c r="E39" s="105"/>
      <c r="F39" s="106"/>
      <c r="G39" s="1290">
        <v>8</v>
      </c>
      <c r="H39" s="380">
        <f t="shared" si="2"/>
        <v>240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391" t="s">
        <v>294</v>
      </c>
      <c r="B40" s="276" t="s">
        <v>37</v>
      </c>
      <c r="C40" s="409">
        <v>1</v>
      </c>
      <c r="D40" s="410"/>
      <c r="E40" s="410"/>
      <c r="F40" s="106"/>
      <c r="G40" s="1289">
        <v>8</v>
      </c>
      <c r="H40" s="269">
        <f t="shared" si="2"/>
        <v>240</v>
      </c>
      <c r="I40" s="169">
        <f>J40+L40</f>
        <v>120</v>
      </c>
      <c r="J40" s="169">
        <v>60</v>
      </c>
      <c r="K40" s="169"/>
      <c r="L40" s="169">
        <v>60</v>
      </c>
      <c r="M40" s="170">
        <f>H40-I40</f>
        <v>120</v>
      </c>
      <c r="N40" s="345">
        <v>8</v>
      </c>
      <c r="O40" s="346"/>
      <c r="P40" s="347"/>
      <c r="Q40" s="348"/>
      <c r="R40" s="349"/>
      <c r="S40" s="347"/>
    </row>
    <row r="41" spans="1:19" s="25" customFormat="1" ht="35.25" customHeight="1">
      <c r="A41" s="391" t="s">
        <v>167</v>
      </c>
      <c r="B41" s="279" t="s">
        <v>44</v>
      </c>
      <c r="C41" s="399"/>
      <c r="D41" s="400"/>
      <c r="E41" s="400"/>
      <c r="F41" s="401"/>
      <c r="G41" s="1264">
        <f>G42+G43</f>
        <v>8</v>
      </c>
      <c r="H41" s="269">
        <f t="shared" si="2"/>
        <v>240</v>
      </c>
      <c r="I41" s="2"/>
      <c r="J41" s="2"/>
      <c r="K41" s="2"/>
      <c r="L41" s="2"/>
      <c r="M41" s="101"/>
      <c r="N41" s="333"/>
      <c r="O41" s="26"/>
      <c r="P41" s="334"/>
      <c r="Q41" s="333"/>
      <c r="R41" s="26"/>
      <c r="S41" s="334"/>
    </row>
    <row r="42" spans="1:19" s="25" customFormat="1" ht="15.75">
      <c r="A42" s="233"/>
      <c r="B42" s="275" t="s">
        <v>36</v>
      </c>
      <c r="C42" s="399"/>
      <c r="D42" s="400"/>
      <c r="E42" s="400"/>
      <c r="F42" s="401"/>
      <c r="G42" s="1265">
        <v>5.5</v>
      </c>
      <c r="H42" s="380">
        <f t="shared" si="2"/>
        <v>165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43" customFormat="1" ht="15.75">
      <c r="A43" s="166" t="s">
        <v>168</v>
      </c>
      <c r="B43" s="276" t="s">
        <v>37</v>
      </c>
      <c r="C43" s="402"/>
      <c r="D43" s="404">
        <v>1</v>
      </c>
      <c r="E43" s="404"/>
      <c r="F43" s="405"/>
      <c r="G43" s="1261">
        <v>2.5</v>
      </c>
      <c r="H43" s="269">
        <f t="shared" si="2"/>
        <v>75</v>
      </c>
      <c r="I43" s="110">
        <v>45</v>
      </c>
      <c r="J43" s="110">
        <v>15</v>
      </c>
      <c r="K43" s="110"/>
      <c r="L43" s="110">
        <v>30</v>
      </c>
      <c r="M43" s="136">
        <f>H43-I43</f>
        <v>30</v>
      </c>
      <c r="N43" s="199">
        <v>3</v>
      </c>
      <c r="O43" s="200"/>
      <c r="P43" s="328"/>
      <c r="Q43" s="336"/>
      <c r="R43" s="30"/>
      <c r="S43" s="328"/>
    </row>
    <row r="44" spans="1:19" s="25" customFormat="1" ht="15.75">
      <c r="A44" s="391" t="s">
        <v>148</v>
      </c>
      <c r="B44" s="279" t="s">
        <v>42</v>
      </c>
      <c r="C44" s="411"/>
      <c r="D44" s="400"/>
      <c r="E44" s="400"/>
      <c r="F44" s="401"/>
      <c r="G44" s="1289">
        <v>7.5</v>
      </c>
      <c r="H44" s="269">
        <f t="shared" si="2"/>
        <v>225</v>
      </c>
      <c r="I44" s="2"/>
      <c r="J44" s="2"/>
      <c r="K44" s="2"/>
      <c r="L44" s="2"/>
      <c r="M44" s="101"/>
      <c r="N44" s="333"/>
      <c r="O44" s="26"/>
      <c r="P44" s="334"/>
      <c r="Q44" s="333"/>
      <c r="R44" s="26"/>
      <c r="S44" s="334"/>
    </row>
    <row r="45" spans="1:19" s="25" customFormat="1" ht="15.75">
      <c r="A45" s="233"/>
      <c r="B45" s="275" t="s">
        <v>36</v>
      </c>
      <c r="C45" s="411"/>
      <c r="D45" s="400"/>
      <c r="E45" s="400"/>
      <c r="F45" s="401"/>
      <c r="G45" s="1290">
        <v>2.5</v>
      </c>
      <c r="H45" s="380">
        <f t="shared" si="2"/>
        <v>75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43" customFormat="1" ht="15.75">
      <c r="A46" s="166" t="s">
        <v>169</v>
      </c>
      <c r="B46" s="276" t="s">
        <v>37</v>
      </c>
      <c r="C46" s="402"/>
      <c r="D46" s="46"/>
      <c r="E46" s="46"/>
      <c r="F46" s="403"/>
      <c r="G46" s="1289">
        <v>2.5</v>
      </c>
      <c r="H46" s="269">
        <f t="shared" si="2"/>
        <v>75</v>
      </c>
      <c r="I46" s="86">
        <v>36</v>
      </c>
      <c r="J46" s="86">
        <v>18</v>
      </c>
      <c r="K46" s="86"/>
      <c r="L46" s="86">
        <v>18</v>
      </c>
      <c r="M46" s="89">
        <f>H46-I46</f>
        <v>39</v>
      </c>
      <c r="N46" s="344"/>
      <c r="O46" s="30">
        <v>4</v>
      </c>
      <c r="P46" s="328"/>
      <c r="Q46" s="336"/>
      <c r="R46" s="30"/>
      <c r="S46" s="328"/>
    </row>
    <row r="47" spans="1:19" s="43" customFormat="1" ht="15.75">
      <c r="A47" s="166" t="s">
        <v>437</v>
      </c>
      <c r="B47" s="276" t="s">
        <v>37</v>
      </c>
      <c r="C47" s="402">
        <v>3</v>
      </c>
      <c r="D47" s="46"/>
      <c r="E47" s="46"/>
      <c r="F47" s="403"/>
      <c r="G47" s="1289">
        <v>2.5</v>
      </c>
      <c r="H47" s="269">
        <f t="shared" si="2"/>
        <v>75</v>
      </c>
      <c r="I47" s="86">
        <v>36</v>
      </c>
      <c r="J47" s="86">
        <v>18</v>
      </c>
      <c r="K47" s="86"/>
      <c r="L47" s="86">
        <v>18</v>
      </c>
      <c r="M47" s="89">
        <f>H47-I47</f>
        <v>39</v>
      </c>
      <c r="N47" s="344"/>
      <c r="O47" s="30"/>
      <c r="P47" s="328">
        <v>4</v>
      </c>
      <c r="Q47" s="336"/>
      <c r="R47" s="30"/>
      <c r="S47" s="328"/>
    </row>
    <row r="48" spans="1:19" s="43" customFormat="1" ht="15.75">
      <c r="A48" s="166" t="s">
        <v>149</v>
      </c>
      <c r="B48" s="281" t="s">
        <v>170</v>
      </c>
      <c r="C48" s="412"/>
      <c r="D48" s="413"/>
      <c r="E48" s="413"/>
      <c r="F48" s="401"/>
      <c r="G48" s="367">
        <f>H48/30</f>
        <v>4</v>
      </c>
      <c r="H48" s="269">
        <v>120</v>
      </c>
      <c r="I48" s="44"/>
      <c r="J48" s="44"/>
      <c r="K48" s="44"/>
      <c r="L48" s="44"/>
      <c r="M48" s="61"/>
      <c r="N48" s="336"/>
      <c r="O48" s="30"/>
      <c r="P48" s="328"/>
      <c r="Q48" s="336"/>
      <c r="R48" s="30"/>
      <c r="S48" s="328"/>
    </row>
    <row r="49" spans="1:19" s="43" customFormat="1" ht="15.75">
      <c r="A49" s="165"/>
      <c r="B49" s="275" t="s">
        <v>171</v>
      </c>
      <c r="C49" s="412"/>
      <c r="D49" s="413"/>
      <c r="E49" s="413"/>
      <c r="F49" s="401"/>
      <c r="G49" s="368">
        <v>2</v>
      </c>
      <c r="H49" s="380">
        <f t="shared" si="2"/>
        <v>60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173</v>
      </c>
      <c r="C50" s="412"/>
      <c r="D50" s="413"/>
      <c r="E50" s="413"/>
      <c r="F50" s="401"/>
      <c r="G50" s="368">
        <v>0.5</v>
      </c>
      <c r="H50" s="380">
        <f t="shared" si="2"/>
        <v>15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6" t="s">
        <v>242</v>
      </c>
      <c r="B51" s="276" t="s">
        <v>172</v>
      </c>
      <c r="C51" s="402">
        <v>5</v>
      </c>
      <c r="D51" s="46"/>
      <c r="E51" s="46"/>
      <c r="F51" s="403"/>
      <c r="G51" s="141">
        <v>1.5</v>
      </c>
      <c r="H51" s="269">
        <f t="shared" si="2"/>
        <v>45</v>
      </c>
      <c r="I51" s="137">
        <v>18</v>
      </c>
      <c r="J51" s="137">
        <v>9</v>
      </c>
      <c r="K51" s="137">
        <v>9</v>
      </c>
      <c r="L51" s="137"/>
      <c r="M51" s="89">
        <f>H51-I51</f>
        <v>27</v>
      </c>
      <c r="N51" s="344"/>
      <c r="O51" s="30"/>
      <c r="P51" s="328"/>
      <c r="Q51" s="336"/>
      <c r="R51" s="30">
        <v>2</v>
      </c>
      <c r="S51" s="328"/>
    </row>
    <row r="52" spans="1:19" s="43" customFormat="1" ht="36" customHeight="1">
      <c r="A52" s="166" t="s">
        <v>150</v>
      </c>
      <c r="B52" s="280" t="s">
        <v>296</v>
      </c>
      <c r="C52" s="402"/>
      <c r="D52" s="46"/>
      <c r="E52" s="46"/>
      <c r="F52" s="403"/>
      <c r="G52" s="141">
        <f>G53+G54</f>
        <v>3</v>
      </c>
      <c r="H52" s="269">
        <f t="shared" si="2"/>
        <v>90</v>
      </c>
      <c r="I52" s="137"/>
      <c r="J52" s="137"/>
      <c r="K52" s="137"/>
      <c r="L52" s="137"/>
      <c r="M52" s="89"/>
      <c r="N52" s="344"/>
      <c r="O52" s="30"/>
      <c r="P52" s="328"/>
      <c r="Q52" s="336"/>
      <c r="R52" s="30"/>
      <c r="S52" s="328"/>
    </row>
    <row r="53" spans="1:19" s="43" customFormat="1" ht="15.75">
      <c r="A53" s="166"/>
      <c r="B53" s="275" t="s">
        <v>36</v>
      </c>
      <c r="C53" s="402"/>
      <c r="D53" s="46"/>
      <c r="E53" s="46"/>
      <c r="F53" s="403"/>
      <c r="G53" s="141">
        <v>1.5</v>
      </c>
      <c r="H53" s="269">
        <f t="shared" si="2"/>
        <v>45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 t="s">
        <v>295</v>
      </c>
      <c r="B54" s="276" t="s">
        <v>172</v>
      </c>
      <c r="C54" s="402"/>
      <c r="D54" s="46">
        <v>3</v>
      </c>
      <c r="E54" s="46"/>
      <c r="F54" s="403"/>
      <c r="G54" s="141">
        <v>1.5</v>
      </c>
      <c r="H54" s="269">
        <f t="shared" si="2"/>
        <v>45</v>
      </c>
      <c r="I54" s="137">
        <v>18</v>
      </c>
      <c r="J54" s="137">
        <v>18</v>
      </c>
      <c r="K54" s="137"/>
      <c r="L54" s="137">
        <v>0</v>
      </c>
      <c r="M54" s="89">
        <f>H54-I54</f>
        <v>27</v>
      </c>
      <c r="N54" s="344"/>
      <c r="O54" s="30"/>
      <c r="P54" s="328">
        <v>2</v>
      </c>
      <c r="Q54" s="336"/>
      <c r="R54" s="30"/>
      <c r="S54" s="328"/>
    </row>
    <row r="55" spans="1:19" s="25" customFormat="1" ht="15.75">
      <c r="A55" s="391" t="s">
        <v>151</v>
      </c>
      <c r="B55" s="279" t="s">
        <v>38</v>
      </c>
      <c r="C55" s="104"/>
      <c r="D55" s="105"/>
      <c r="E55" s="105"/>
      <c r="F55" s="106"/>
      <c r="G55" s="1291">
        <v>11</v>
      </c>
      <c r="H55" s="269">
        <f t="shared" si="2"/>
        <v>330</v>
      </c>
      <c r="I55" s="108"/>
      <c r="J55" s="108"/>
      <c r="K55" s="108"/>
      <c r="L55" s="108"/>
      <c r="M55" s="109"/>
      <c r="N55" s="355"/>
      <c r="O55" s="356"/>
      <c r="P55" s="334"/>
      <c r="Q55" s="333"/>
      <c r="R55" s="26"/>
      <c r="S55" s="334"/>
    </row>
    <row r="56" spans="1:19" s="25" customFormat="1" ht="15.75">
      <c r="A56" s="233"/>
      <c r="B56" s="275" t="s">
        <v>36</v>
      </c>
      <c r="C56" s="104"/>
      <c r="D56" s="105"/>
      <c r="E56" s="105"/>
      <c r="F56" s="106"/>
      <c r="G56" s="1292">
        <v>5</v>
      </c>
      <c r="H56" s="380">
        <f t="shared" si="2"/>
        <v>150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166" t="s">
        <v>152</v>
      </c>
      <c r="B57" s="276" t="s">
        <v>37</v>
      </c>
      <c r="C57" s="417">
        <v>1</v>
      </c>
      <c r="D57" s="416"/>
      <c r="E57" s="416"/>
      <c r="F57" s="106"/>
      <c r="G57" s="1291">
        <v>6</v>
      </c>
      <c r="H57" s="269">
        <f t="shared" si="2"/>
        <v>180</v>
      </c>
      <c r="I57" s="142">
        <v>90</v>
      </c>
      <c r="J57" s="142">
        <v>60</v>
      </c>
      <c r="K57" s="142">
        <v>15</v>
      </c>
      <c r="L57" s="142">
        <v>15</v>
      </c>
      <c r="M57" s="143">
        <f>H57-I57</f>
        <v>90</v>
      </c>
      <c r="N57" s="199">
        <v>6</v>
      </c>
      <c r="O57" s="335"/>
      <c r="P57" s="328"/>
      <c r="Q57" s="336"/>
      <c r="R57" s="30"/>
      <c r="S57" s="328"/>
    </row>
    <row r="58" spans="1:19" s="25" customFormat="1" ht="15.75">
      <c r="A58" s="391" t="s">
        <v>438</v>
      </c>
      <c r="B58" s="277" t="s">
        <v>39</v>
      </c>
      <c r="C58" s="778"/>
      <c r="D58" s="413"/>
      <c r="E58" s="413"/>
      <c r="F58" s="401"/>
      <c r="G58" s="382">
        <v>5</v>
      </c>
      <c r="H58" s="269">
        <f t="shared" si="2"/>
        <v>150</v>
      </c>
      <c r="I58" s="44"/>
      <c r="J58" s="44"/>
      <c r="K58" s="2"/>
      <c r="L58" s="2"/>
      <c r="M58" s="101"/>
      <c r="N58" s="333"/>
      <c r="O58" s="26"/>
      <c r="P58" s="334"/>
      <c r="Q58" s="333"/>
      <c r="R58" s="26"/>
      <c r="S58" s="334"/>
    </row>
    <row r="59" spans="1:19" s="25" customFormat="1" ht="15.75">
      <c r="A59" s="233"/>
      <c r="B59" s="278" t="s">
        <v>36</v>
      </c>
      <c r="C59" s="778"/>
      <c r="D59" s="413"/>
      <c r="E59" s="400"/>
      <c r="F59" s="401"/>
      <c r="G59" s="368">
        <v>2.5</v>
      </c>
      <c r="H59" s="380">
        <f t="shared" si="2"/>
        <v>75</v>
      </c>
      <c r="I59" s="2"/>
      <c r="J59" s="2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43" customFormat="1" ht="16.5" thickBot="1">
      <c r="A60" s="393" t="s">
        <v>439</v>
      </c>
      <c r="B60" s="276" t="s">
        <v>37</v>
      </c>
      <c r="C60" s="402"/>
      <c r="D60" s="46">
        <v>2</v>
      </c>
      <c r="E60" s="46"/>
      <c r="F60" s="403"/>
      <c r="G60" s="1264">
        <v>2.5</v>
      </c>
      <c r="H60" s="1266">
        <f t="shared" si="2"/>
        <v>75</v>
      </c>
      <c r="I60" s="1267">
        <f>J60+K60+L60</f>
        <v>27</v>
      </c>
      <c r="J60" s="1267">
        <v>18</v>
      </c>
      <c r="K60" s="1267">
        <v>9</v>
      </c>
      <c r="L60" s="1267"/>
      <c r="M60" s="1268">
        <f>H60-I60</f>
        <v>48</v>
      </c>
      <c r="N60" s="1269"/>
      <c r="O60" s="1270">
        <v>3</v>
      </c>
      <c r="P60" s="358"/>
      <c r="Q60" s="359"/>
      <c r="R60" s="357"/>
      <c r="S60" s="358"/>
    </row>
    <row r="61" spans="1:19" s="25" customFormat="1" ht="18" customHeight="1" thickBot="1">
      <c r="A61" s="3004" t="s">
        <v>162</v>
      </c>
      <c r="B61" s="2948"/>
      <c r="C61" s="73"/>
      <c r="D61" s="74"/>
      <c r="E61" s="74"/>
      <c r="F61" s="75"/>
      <c r="G61" s="80">
        <f>G62+G63</f>
        <v>65</v>
      </c>
      <c r="H61" s="371">
        <f>H62+H63</f>
        <v>1950</v>
      </c>
      <c r="I61" s="371"/>
      <c r="J61" s="371"/>
      <c r="K61" s="371"/>
      <c r="L61" s="371"/>
      <c r="M61" s="372"/>
      <c r="N61" s="298"/>
      <c r="O61" s="296"/>
      <c r="P61" s="297"/>
      <c r="Q61" s="295"/>
      <c r="R61" s="296"/>
      <c r="S61" s="297"/>
    </row>
    <row r="62" spans="1:19" s="25" customFormat="1" ht="16.5" thickBot="1">
      <c r="A62" s="2990" t="s">
        <v>60</v>
      </c>
      <c r="B62" s="2941"/>
      <c r="C62" s="73"/>
      <c r="D62" s="74"/>
      <c r="E62" s="74"/>
      <c r="F62" s="75"/>
      <c r="G62" s="383">
        <f>G32+G34+G36+G39+G42+G45+G49+G50+G56+G59+G53</f>
        <v>33.5</v>
      </c>
      <c r="H62" s="397">
        <f>H32+H34+H36+H39+H42+H45+H49+H50+H56+H59+H53</f>
        <v>1005</v>
      </c>
      <c r="I62" s="294"/>
      <c r="J62" s="294"/>
      <c r="K62" s="294"/>
      <c r="L62" s="294"/>
      <c r="M62" s="294"/>
      <c r="N62" s="295"/>
      <c r="O62" s="296"/>
      <c r="P62" s="297"/>
      <c r="Q62" s="295"/>
      <c r="R62" s="296"/>
      <c r="S62" s="297"/>
    </row>
    <row r="63" spans="1:19" s="25" customFormat="1" ht="17.25" customHeight="1" thickBot="1">
      <c r="A63" s="2943" t="s">
        <v>67</v>
      </c>
      <c r="B63" s="2991"/>
      <c r="C63" s="144"/>
      <c r="D63" s="145"/>
      <c r="E63" s="145"/>
      <c r="F63" s="75"/>
      <c r="G63" s="80">
        <f>G33+G$37+G$40+G$43+G$46+G$47+G$51+G$57+G$60+G54</f>
        <v>31.5</v>
      </c>
      <c r="H63" s="371">
        <f aca="true" t="shared" si="3" ref="H63:M63">H33+H$37+H$40+H$43+H$46+H$47+H$51+H$57+H$60+H54</f>
        <v>945</v>
      </c>
      <c r="I63" s="371">
        <f t="shared" si="3"/>
        <v>464</v>
      </c>
      <c r="J63" s="371">
        <f t="shared" si="3"/>
        <v>239</v>
      </c>
      <c r="K63" s="371">
        <f t="shared" si="3"/>
        <v>78</v>
      </c>
      <c r="L63" s="371">
        <f t="shared" si="3"/>
        <v>147</v>
      </c>
      <c r="M63" s="371">
        <f t="shared" si="3"/>
        <v>481</v>
      </c>
      <c r="N63" s="80">
        <f>SUM(N$31:N$60)</f>
        <v>22</v>
      </c>
      <c r="O63" s="80">
        <f>SUM(O$34:O$60)</f>
        <v>7</v>
      </c>
      <c r="P63" s="80">
        <f>SUM(P$34:P$60)</f>
        <v>6</v>
      </c>
      <c r="Q63" s="80">
        <f>SUM(Q$34:Q$60)</f>
        <v>0</v>
      </c>
      <c r="R63" s="80">
        <f>SUM(R$34:R$60)</f>
        <v>2</v>
      </c>
      <c r="S63" s="396">
        <f>SUM(S$34:S$60)</f>
        <v>0</v>
      </c>
    </row>
    <row r="64" spans="1:19" s="43" customFormat="1" ht="15" customHeight="1" thickBot="1">
      <c r="A64" s="239"/>
      <c r="B64" s="291"/>
      <c r="C64" s="70"/>
      <c r="D64" s="161"/>
      <c r="E64" s="70"/>
      <c r="F64" s="71"/>
      <c r="G64" s="72"/>
      <c r="H64" s="135"/>
      <c r="I64" s="135"/>
      <c r="J64" s="135"/>
      <c r="K64" s="135"/>
      <c r="L64" s="135"/>
      <c r="M64" s="287"/>
      <c r="N64" s="271"/>
      <c r="O64" s="288"/>
      <c r="P64" s="289"/>
      <c r="Q64" s="290"/>
      <c r="R64" s="288"/>
      <c r="S64" s="289"/>
    </row>
    <row r="65" spans="1:20" s="43" customFormat="1" ht="21.75" customHeight="1" thickBot="1">
      <c r="A65" s="2991" t="s">
        <v>68</v>
      </c>
      <c r="B65" s="3005"/>
      <c r="C65" s="378"/>
      <c r="D65" s="284"/>
      <c r="E65" s="285"/>
      <c r="F65" s="285"/>
      <c r="G65" s="242">
        <f>G$23+G$61</f>
        <v>86.5</v>
      </c>
      <c r="H65" s="1034">
        <f>H$23+H$61</f>
        <v>2595</v>
      </c>
      <c r="I65" s="373"/>
      <c r="J65" s="373"/>
      <c r="K65" s="373"/>
      <c r="L65" s="373"/>
      <c r="M65" s="374"/>
      <c r="N65" s="242"/>
      <c r="O65" s="242"/>
      <c r="P65" s="242"/>
      <c r="Q65" s="242"/>
      <c r="R65" s="242"/>
      <c r="S65" s="242"/>
      <c r="T65" s="173"/>
    </row>
    <row r="66" spans="1:20" s="43" customFormat="1" ht="21.75" customHeight="1" thickBot="1">
      <c r="A66" s="2991" t="s">
        <v>69</v>
      </c>
      <c r="B66" s="3005"/>
      <c r="C66" s="378"/>
      <c r="D66" s="161"/>
      <c r="E66" s="70"/>
      <c r="F66" s="70"/>
      <c r="G66" s="370">
        <f>G$24+G$62</f>
        <v>48</v>
      </c>
      <c r="H66" s="375">
        <f>H$24+H$62</f>
        <v>1440</v>
      </c>
      <c r="I66" s="376"/>
      <c r="J66" s="377"/>
      <c r="K66" s="377"/>
      <c r="L66" s="377"/>
      <c r="M66" s="377"/>
      <c r="N66" s="272"/>
      <c r="O66" s="52"/>
      <c r="P66" s="273"/>
      <c r="Q66" s="274"/>
      <c r="R66" s="52"/>
      <c r="S66" s="273"/>
      <c r="T66" s="174"/>
    </row>
    <row r="67" spans="1:20" s="43" customFormat="1" ht="21.75" customHeight="1" thickBot="1">
      <c r="A67" s="2991" t="s">
        <v>70</v>
      </c>
      <c r="B67" s="3005"/>
      <c r="C67" s="378"/>
      <c r="D67" s="161"/>
      <c r="E67" s="70"/>
      <c r="F67" s="70"/>
      <c r="G67" s="72">
        <f aca="true" t="shared" si="4" ref="G67:S67">G$25+G$63</f>
        <v>38.5</v>
      </c>
      <c r="H67" s="121">
        <f t="shared" si="4"/>
        <v>1155</v>
      </c>
      <c r="I67" s="121">
        <f t="shared" si="4"/>
        <v>505</v>
      </c>
      <c r="J67" s="121">
        <f t="shared" si="4"/>
        <v>264</v>
      </c>
      <c r="K67" s="121">
        <f t="shared" si="4"/>
        <v>78</v>
      </c>
      <c r="L67" s="121">
        <f t="shared" si="4"/>
        <v>163</v>
      </c>
      <c r="M67" s="121">
        <f t="shared" si="4"/>
        <v>560</v>
      </c>
      <c r="N67" s="72">
        <f t="shared" si="4"/>
        <v>25</v>
      </c>
      <c r="O67" s="72">
        <f t="shared" si="4"/>
        <v>10</v>
      </c>
      <c r="P67" s="72">
        <f t="shared" si="4"/>
        <v>8</v>
      </c>
      <c r="Q67" s="72">
        <f t="shared" si="4"/>
        <v>0</v>
      </c>
      <c r="R67" s="72">
        <f t="shared" si="4"/>
        <v>2</v>
      </c>
      <c r="S67" s="72">
        <f t="shared" si="4"/>
        <v>2</v>
      </c>
      <c r="T67" s="173"/>
    </row>
    <row r="68" spans="1:19" s="14" customFormat="1" ht="18.75" customHeight="1">
      <c r="A68" s="2995" t="s">
        <v>175</v>
      </c>
      <c r="B68" s="2995"/>
      <c r="C68" s="2995"/>
      <c r="D68" s="2995"/>
      <c r="E68" s="2995"/>
      <c r="F68" s="2995"/>
      <c r="G68" s="2995"/>
      <c r="H68" s="2995"/>
      <c r="I68" s="2995"/>
      <c r="J68" s="2995"/>
      <c r="K68" s="2995"/>
      <c r="L68" s="2995"/>
      <c r="M68" s="2995"/>
      <c r="N68" s="2996"/>
      <c r="O68" s="2996"/>
      <c r="P68" s="2996"/>
      <c r="Q68" s="2996"/>
      <c r="R68" s="2996"/>
      <c r="S68" s="2996"/>
    </row>
    <row r="69" spans="1:19" s="45" customFormat="1" ht="15.75">
      <c r="A69" s="2997" t="s">
        <v>200</v>
      </c>
      <c r="B69" s="2998"/>
      <c r="C69" s="2998"/>
      <c r="D69" s="2998"/>
      <c r="E69" s="2998"/>
      <c r="F69" s="2998"/>
      <c r="G69" s="2998"/>
      <c r="H69" s="2998"/>
      <c r="I69" s="2998"/>
      <c r="J69" s="2998"/>
      <c r="K69" s="2998"/>
      <c r="L69" s="2998"/>
      <c r="M69" s="2998"/>
      <c r="N69" s="2998"/>
      <c r="O69" s="2998"/>
      <c r="P69" s="2998"/>
      <c r="Q69" s="2998"/>
      <c r="R69" s="2998"/>
      <c r="S69" s="2999"/>
    </row>
    <row r="70" spans="1:19" s="45" customFormat="1" ht="18" customHeight="1" thickBot="1">
      <c r="A70" s="3000" t="s">
        <v>345</v>
      </c>
      <c r="B70" s="3001"/>
      <c r="C70" s="3001"/>
      <c r="D70" s="3001"/>
      <c r="E70" s="3001"/>
      <c r="F70" s="3001"/>
      <c r="G70" s="3001"/>
      <c r="H70" s="3002"/>
      <c r="I70" s="3002"/>
      <c r="J70" s="3002"/>
      <c r="K70" s="3002"/>
      <c r="L70" s="3002"/>
      <c r="M70" s="3002"/>
      <c r="N70" s="3002"/>
      <c r="O70" s="3002"/>
      <c r="P70" s="3002"/>
      <c r="Q70" s="3002"/>
      <c r="R70" s="3002"/>
      <c r="S70" s="3003"/>
    </row>
    <row r="71" spans="1:19" s="45" customFormat="1" ht="31.5">
      <c r="A71" s="389" t="s">
        <v>164</v>
      </c>
      <c r="B71" s="797" t="s">
        <v>133</v>
      </c>
      <c r="C71" s="798"/>
      <c r="D71" s="799"/>
      <c r="E71" s="799"/>
      <c r="F71" s="800"/>
      <c r="G71" s="1293">
        <v>4</v>
      </c>
      <c r="H71" s="266">
        <f aca="true" t="shared" si="5" ref="H71:H99">G71*30</f>
        <v>120</v>
      </c>
      <c r="I71" s="267"/>
      <c r="J71" s="267"/>
      <c r="K71" s="268"/>
      <c r="L71" s="268"/>
      <c r="M71" s="270"/>
      <c r="N71" s="329"/>
      <c r="O71" s="330"/>
      <c r="P71" s="253"/>
      <c r="Q71" s="329"/>
      <c r="R71" s="330"/>
      <c r="S71" s="253"/>
    </row>
    <row r="72" spans="1:19" s="45" customFormat="1" ht="15.75">
      <c r="A72" s="233"/>
      <c r="B72" s="275" t="s">
        <v>36</v>
      </c>
      <c r="C72" s="399"/>
      <c r="D72" s="400"/>
      <c r="E72" s="400"/>
      <c r="F72" s="401"/>
      <c r="G72" s="1292">
        <v>1</v>
      </c>
      <c r="H72" s="380">
        <f t="shared" si="5"/>
        <v>30</v>
      </c>
      <c r="I72" s="27"/>
      <c r="J72" s="27"/>
      <c r="K72" s="28"/>
      <c r="L72" s="28"/>
      <c r="M72" s="59"/>
      <c r="N72" s="333"/>
      <c r="O72" s="26"/>
      <c r="P72" s="334"/>
      <c r="Q72" s="333"/>
      <c r="R72" s="26"/>
      <c r="S72" s="334"/>
    </row>
    <row r="73" spans="1:19" s="45" customFormat="1" ht="15.75">
      <c r="A73" s="166" t="s">
        <v>165</v>
      </c>
      <c r="B73" s="276" t="s">
        <v>37</v>
      </c>
      <c r="C73" s="402"/>
      <c r="D73" s="46">
        <v>4</v>
      </c>
      <c r="E73" s="46"/>
      <c r="F73" s="403"/>
      <c r="G73" s="1291">
        <v>3</v>
      </c>
      <c r="H73" s="269">
        <f t="shared" si="5"/>
        <v>90</v>
      </c>
      <c r="I73" s="86">
        <f>J73+L73+K73</f>
        <v>45</v>
      </c>
      <c r="J73" s="86">
        <v>30</v>
      </c>
      <c r="K73" s="86">
        <v>15</v>
      </c>
      <c r="L73" s="86"/>
      <c r="M73" s="89">
        <f>H73-I73</f>
        <v>45</v>
      </c>
      <c r="N73" s="344"/>
      <c r="O73" s="30"/>
      <c r="P73" s="328"/>
      <c r="Q73" s="336">
        <v>3</v>
      </c>
      <c r="R73" s="30"/>
      <c r="S73" s="328"/>
    </row>
    <row r="74" spans="1:19" s="45" customFormat="1" ht="31.5">
      <c r="A74" s="233" t="s">
        <v>143</v>
      </c>
      <c r="B74" s="277" t="s">
        <v>47</v>
      </c>
      <c r="C74" s="399"/>
      <c r="D74" s="400"/>
      <c r="E74" s="400"/>
      <c r="F74" s="401"/>
      <c r="G74" s="1291">
        <v>3</v>
      </c>
      <c r="H74" s="1294">
        <f t="shared" si="5"/>
        <v>90</v>
      </c>
      <c r="I74" s="1295"/>
      <c r="J74" s="1295"/>
      <c r="K74" s="28"/>
      <c r="L74" s="28"/>
      <c r="M74" s="59"/>
      <c r="N74" s="333"/>
      <c r="O74" s="26"/>
      <c r="P74" s="334"/>
      <c r="Q74" s="333"/>
      <c r="R74" s="26"/>
      <c r="S74" s="334"/>
    </row>
    <row r="75" spans="1:19" s="45" customFormat="1" ht="15.75">
      <c r="A75" s="233"/>
      <c r="B75" s="278"/>
      <c r="C75" s="399"/>
      <c r="D75" s="400"/>
      <c r="E75" s="400"/>
      <c r="F75" s="401"/>
      <c r="G75" s="1292"/>
      <c r="H75" s="1296"/>
      <c r="I75" s="1295"/>
      <c r="J75" s="1295"/>
      <c r="K75" s="28"/>
      <c r="L75" s="28"/>
      <c r="M75" s="59"/>
      <c r="N75" s="333"/>
      <c r="O75" s="26"/>
      <c r="P75" s="334"/>
      <c r="Q75" s="333"/>
      <c r="R75" s="26"/>
      <c r="S75" s="334"/>
    </row>
    <row r="76" spans="1:19" s="45" customFormat="1" ht="15.75">
      <c r="A76" s="166" t="s">
        <v>144</v>
      </c>
      <c r="B76" s="276" t="s">
        <v>37</v>
      </c>
      <c r="C76" s="402"/>
      <c r="D76" s="46">
        <v>3</v>
      </c>
      <c r="E76" s="46"/>
      <c r="F76" s="403"/>
      <c r="G76" s="1291">
        <v>3</v>
      </c>
      <c r="H76" s="1294">
        <f t="shared" si="5"/>
        <v>90</v>
      </c>
      <c r="I76" s="153">
        <f>J76+L76+K76</f>
        <v>45</v>
      </c>
      <c r="J76" s="153">
        <v>27</v>
      </c>
      <c r="K76" s="86">
        <v>9</v>
      </c>
      <c r="L76" s="86">
        <v>9</v>
      </c>
      <c r="M76" s="89">
        <f>H76-I76</f>
        <v>45</v>
      </c>
      <c r="N76" s="344"/>
      <c r="O76" s="30"/>
      <c r="P76" s="328">
        <v>5</v>
      </c>
      <c r="Q76" s="336"/>
      <c r="R76" s="30"/>
      <c r="S76" s="328"/>
    </row>
    <row r="77" spans="1:19" s="45" customFormat="1" ht="15.75">
      <c r="A77" s="233" t="s">
        <v>145</v>
      </c>
      <c r="B77" s="279" t="s">
        <v>45</v>
      </c>
      <c r="C77" s="399"/>
      <c r="D77" s="400"/>
      <c r="E77" s="400"/>
      <c r="F77" s="401"/>
      <c r="G77" s="1291">
        <f>G78+G80+G79</f>
        <v>7.5</v>
      </c>
      <c r="H77" s="269">
        <f t="shared" si="5"/>
        <v>225</v>
      </c>
      <c r="I77" s="27"/>
      <c r="J77" s="27"/>
      <c r="K77" s="28"/>
      <c r="L77" s="28"/>
      <c r="M77" s="59"/>
      <c r="N77" s="333"/>
      <c r="O77" s="26"/>
      <c r="P77" s="334"/>
      <c r="Q77" s="333"/>
      <c r="R77" s="26"/>
      <c r="S77" s="334"/>
    </row>
    <row r="78" spans="1:19" s="45" customFormat="1" ht="15.75">
      <c r="A78" s="233"/>
      <c r="B78" s="275" t="s">
        <v>36</v>
      </c>
      <c r="C78" s="399"/>
      <c r="D78" s="400"/>
      <c r="E78" s="105"/>
      <c r="F78" s="106"/>
      <c r="G78" s="1292">
        <v>1.5</v>
      </c>
      <c r="H78" s="380">
        <f t="shared" si="5"/>
        <v>45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</row>
    <row r="79" spans="1:19" s="45" customFormat="1" ht="15.75">
      <c r="A79" s="166" t="s">
        <v>146</v>
      </c>
      <c r="B79" s="276" t="s">
        <v>37</v>
      </c>
      <c r="C79" s="402">
        <v>3</v>
      </c>
      <c r="D79" s="46"/>
      <c r="E79" s="404"/>
      <c r="F79" s="405"/>
      <c r="G79" s="1291">
        <v>4</v>
      </c>
      <c r="H79" s="269">
        <f t="shared" si="5"/>
        <v>120</v>
      </c>
      <c r="I79" s="86">
        <v>63</v>
      </c>
      <c r="J79" s="86">
        <v>45</v>
      </c>
      <c r="K79" s="86">
        <v>9</v>
      </c>
      <c r="L79" s="86">
        <v>9</v>
      </c>
      <c r="M79" s="89">
        <f>H79-I79</f>
        <v>57</v>
      </c>
      <c r="N79" s="344"/>
      <c r="O79" s="30"/>
      <c r="P79" s="328">
        <v>7</v>
      </c>
      <c r="Q79" s="336"/>
      <c r="R79" s="30"/>
      <c r="S79" s="328"/>
    </row>
    <row r="80" spans="1:19" s="45" customFormat="1" ht="15.75">
      <c r="A80" s="163"/>
      <c r="B80" s="280" t="s">
        <v>53</v>
      </c>
      <c r="C80" s="402"/>
      <c r="D80" s="46"/>
      <c r="E80" s="404"/>
      <c r="F80" s="405"/>
      <c r="G80" s="1291">
        <v>2</v>
      </c>
      <c r="H80" s="269">
        <f t="shared" si="5"/>
        <v>60</v>
      </c>
      <c r="I80" s="86"/>
      <c r="J80" s="86"/>
      <c r="K80" s="86"/>
      <c r="L80" s="86"/>
      <c r="M80" s="89"/>
      <c r="N80" s="344"/>
      <c r="O80" s="30"/>
      <c r="P80" s="328"/>
      <c r="Q80" s="336"/>
      <c r="R80" s="30"/>
      <c r="S80" s="328"/>
    </row>
    <row r="81" spans="1:19" s="45" customFormat="1" ht="15.75">
      <c r="A81" s="163"/>
      <c r="B81" s="275" t="s">
        <v>36</v>
      </c>
      <c r="C81" s="402"/>
      <c r="D81" s="46"/>
      <c r="E81" s="404"/>
      <c r="F81" s="405"/>
      <c r="G81" s="1292">
        <v>0.5</v>
      </c>
      <c r="H81" s="380">
        <f t="shared" si="5"/>
        <v>15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>
      <c r="A82" s="166" t="s">
        <v>166</v>
      </c>
      <c r="B82" s="276" t="s">
        <v>37</v>
      </c>
      <c r="C82" s="402"/>
      <c r="D82" s="46"/>
      <c r="E82" s="404">
        <v>4</v>
      </c>
      <c r="F82" s="406"/>
      <c r="G82" s="1291">
        <v>1.5</v>
      </c>
      <c r="H82" s="269">
        <f t="shared" si="5"/>
        <v>45</v>
      </c>
      <c r="I82" s="86">
        <f>J82+L82+K82</f>
        <v>15</v>
      </c>
      <c r="J82" s="86"/>
      <c r="K82" s="86"/>
      <c r="L82" s="86">
        <v>15</v>
      </c>
      <c r="M82" s="89">
        <f>H82-I82</f>
        <v>30</v>
      </c>
      <c r="N82" s="344"/>
      <c r="O82" s="30"/>
      <c r="P82" s="328"/>
      <c r="Q82" s="336">
        <v>1</v>
      </c>
      <c r="R82" s="30"/>
      <c r="S82" s="328"/>
    </row>
    <row r="83" spans="1:19" s="45" customFormat="1" ht="31.5">
      <c r="A83" s="233" t="s">
        <v>167</v>
      </c>
      <c r="B83" s="277" t="s">
        <v>46</v>
      </c>
      <c r="C83" s="399"/>
      <c r="D83" s="407"/>
      <c r="E83" s="407"/>
      <c r="F83" s="401"/>
      <c r="G83" s="1291">
        <v>7</v>
      </c>
      <c r="H83" s="269">
        <f t="shared" si="5"/>
        <v>210</v>
      </c>
      <c r="I83" s="27"/>
      <c r="J83" s="27"/>
      <c r="K83" s="28"/>
      <c r="L83" s="28"/>
      <c r="M83" s="59"/>
      <c r="N83" s="333"/>
      <c r="O83" s="26"/>
      <c r="P83" s="334"/>
      <c r="Q83" s="333"/>
      <c r="R83" s="26"/>
      <c r="S83" s="334"/>
    </row>
    <row r="84" spans="1:19" s="45" customFormat="1" ht="15.75">
      <c r="A84" s="233"/>
      <c r="B84" s="278" t="s">
        <v>36</v>
      </c>
      <c r="C84" s="399"/>
      <c r="D84" s="407"/>
      <c r="E84" s="407"/>
      <c r="F84" s="401"/>
      <c r="G84" s="1292">
        <v>2.5</v>
      </c>
      <c r="H84" s="380">
        <f t="shared" si="5"/>
        <v>75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>
      <c r="A85" s="166" t="s">
        <v>168</v>
      </c>
      <c r="B85" s="276" t="s">
        <v>37</v>
      </c>
      <c r="C85" s="402">
        <v>4</v>
      </c>
      <c r="D85" s="46"/>
      <c r="E85" s="46"/>
      <c r="F85" s="403"/>
      <c r="G85" s="1289">
        <v>4.5</v>
      </c>
      <c r="H85" s="1271">
        <f t="shared" si="5"/>
        <v>135</v>
      </c>
      <c r="I85" s="893">
        <f>J85+L85+K85</f>
        <v>60</v>
      </c>
      <c r="J85" s="893">
        <v>30</v>
      </c>
      <c r="K85" s="86">
        <v>15</v>
      </c>
      <c r="L85" s="86">
        <v>15</v>
      </c>
      <c r="M85" s="89">
        <f>H85-I85</f>
        <v>75</v>
      </c>
      <c r="N85" s="344"/>
      <c r="O85" s="30"/>
      <c r="P85" s="328"/>
      <c r="Q85" s="336">
        <v>4</v>
      </c>
      <c r="R85" s="30"/>
      <c r="S85" s="328"/>
    </row>
    <row r="86" spans="1:19" s="45" customFormat="1" ht="15.75">
      <c r="A86" s="163" t="s">
        <v>150</v>
      </c>
      <c r="B86" s="280" t="s">
        <v>82</v>
      </c>
      <c r="C86" s="408"/>
      <c r="D86" s="404">
        <v>2</v>
      </c>
      <c r="E86" s="404"/>
      <c r="F86" s="405"/>
      <c r="G86" s="1262">
        <v>3</v>
      </c>
      <c r="H86" s="1271">
        <f t="shared" si="5"/>
        <v>90</v>
      </c>
      <c r="I86" s="1272">
        <f>J86+L86+K86</f>
        <v>45</v>
      </c>
      <c r="J86" s="1272">
        <v>27</v>
      </c>
      <c r="K86" s="137">
        <v>9</v>
      </c>
      <c r="L86" s="137">
        <v>9</v>
      </c>
      <c r="M86" s="138">
        <f>H86-I86</f>
        <v>45</v>
      </c>
      <c r="N86" s="352"/>
      <c r="O86" s="350">
        <v>5</v>
      </c>
      <c r="P86" s="327"/>
      <c r="Q86" s="351"/>
      <c r="R86" s="350"/>
      <c r="S86" s="327"/>
    </row>
    <row r="87" spans="1:19" s="45" customFormat="1" ht="15.75">
      <c r="A87" s="233" t="s">
        <v>153</v>
      </c>
      <c r="B87" s="279" t="s">
        <v>41</v>
      </c>
      <c r="C87" s="411"/>
      <c r="D87" s="400"/>
      <c r="E87" s="400"/>
      <c r="F87" s="401"/>
      <c r="G87" s="1289">
        <f>G88+G89+G90</f>
        <v>8.5</v>
      </c>
      <c r="H87" s="1271">
        <f t="shared" si="5"/>
        <v>255</v>
      </c>
      <c r="I87" s="1273"/>
      <c r="J87" s="1273"/>
      <c r="K87" s="2"/>
      <c r="L87" s="2"/>
      <c r="M87" s="101"/>
      <c r="N87" s="333"/>
      <c r="O87" s="26"/>
      <c r="P87" s="334"/>
      <c r="Q87" s="333"/>
      <c r="R87" s="26"/>
      <c r="S87" s="334"/>
    </row>
    <row r="88" spans="1:19" s="45" customFormat="1" ht="15.75">
      <c r="A88" s="233"/>
      <c r="B88" s="275" t="s">
        <v>36</v>
      </c>
      <c r="C88" s="411"/>
      <c r="D88" s="400"/>
      <c r="E88" s="400"/>
      <c r="F88" s="401"/>
      <c r="G88" s="1290">
        <v>2</v>
      </c>
      <c r="H88" s="1274">
        <f t="shared" si="5"/>
        <v>60</v>
      </c>
      <c r="I88" s="1273"/>
      <c r="J88" s="1273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>
      <c r="A89" s="166" t="s">
        <v>154</v>
      </c>
      <c r="B89" s="282" t="s">
        <v>37</v>
      </c>
      <c r="C89" s="414"/>
      <c r="D89" s="415">
        <v>1</v>
      </c>
      <c r="E89" s="416"/>
      <c r="F89" s="106"/>
      <c r="G89" s="1289">
        <v>4</v>
      </c>
      <c r="H89" s="1271">
        <f t="shared" si="5"/>
        <v>120</v>
      </c>
      <c r="I89" s="1275">
        <v>60</v>
      </c>
      <c r="J89" s="1275">
        <v>30</v>
      </c>
      <c r="K89" s="139"/>
      <c r="L89" s="139">
        <v>30</v>
      </c>
      <c r="M89" s="140">
        <f>H89-I89</f>
        <v>60</v>
      </c>
      <c r="N89" s="353">
        <v>4</v>
      </c>
      <c r="O89" s="200"/>
      <c r="P89" s="328"/>
      <c r="Q89" s="336"/>
      <c r="R89" s="30"/>
      <c r="S89" s="328"/>
    </row>
    <row r="90" spans="1:19" s="45" customFormat="1" ht="15.75">
      <c r="A90" s="166" t="s">
        <v>174</v>
      </c>
      <c r="B90" s="283" t="s">
        <v>37</v>
      </c>
      <c r="C90" s="408">
        <v>2</v>
      </c>
      <c r="D90" s="404"/>
      <c r="E90" s="404"/>
      <c r="F90" s="405"/>
      <c r="G90" s="1289">
        <v>2.5</v>
      </c>
      <c r="H90" s="1271">
        <f t="shared" si="5"/>
        <v>75</v>
      </c>
      <c r="I90" s="1276">
        <v>36</v>
      </c>
      <c r="J90" s="1276">
        <v>18</v>
      </c>
      <c r="K90" s="110"/>
      <c r="L90" s="110">
        <v>18</v>
      </c>
      <c r="M90" s="136">
        <f>H90-I90</f>
        <v>39</v>
      </c>
      <c r="N90" s="354"/>
      <c r="O90" s="200">
        <v>4</v>
      </c>
      <c r="P90" s="328"/>
      <c r="Q90" s="336"/>
      <c r="R90" s="30"/>
      <c r="S90" s="328"/>
    </row>
    <row r="91" spans="1:19" s="45" customFormat="1" ht="15.75">
      <c r="A91" s="233" t="s">
        <v>155</v>
      </c>
      <c r="B91" s="1297" t="s">
        <v>43</v>
      </c>
      <c r="C91" s="1298"/>
      <c r="D91" s="1299"/>
      <c r="E91" s="1299"/>
      <c r="F91" s="1300"/>
      <c r="G91" s="1301">
        <f>G92+G93+G94</f>
        <v>5.5</v>
      </c>
      <c r="H91" s="1302">
        <f t="shared" si="5"/>
        <v>165</v>
      </c>
      <c r="I91" s="1303"/>
      <c r="J91" s="1303"/>
      <c r="K91" s="1304"/>
      <c r="L91" s="2"/>
      <c r="M91" s="101"/>
      <c r="N91" s="333"/>
      <c r="O91" s="26"/>
      <c r="P91" s="334"/>
      <c r="Q91" s="333"/>
      <c r="R91" s="26"/>
      <c r="S91" s="334"/>
    </row>
    <row r="92" spans="1:19" s="45" customFormat="1" ht="15.75" hidden="1">
      <c r="A92" s="233"/>
      <c r="B92" s="1305" t="s">
        <v>36</v>
      </c>
      <c r="C92" s="1298"/>
      <c r="D92" s="1299"/>
      <c r="E92" s="1299"/>
      <c r="F92" s="1300"/>
      <c r="G92" s="1301"/>
      <c r="H92" s="1302"/>
      <c r="I92" s="1303"/>
      <c r="J92" s="1303"/>
      <c r="K92" s="1304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>
      <c r="A93" s="392" t="s">
        <v>156</v>
      </c>
      <c r="B93" s="1306" t="s">
        <v>37</v>
      </c>
      <c r="C93" s="1307">
        <v>2</v>
      </c>
      <c r="D93" s="1308"/>
      <c r="E93" s="1308"/>
      <c r="F93" s="1309"/>
      <c r="G93" s="1310">
        <v>4.5</v>
      </c>
      <c r="H93" s="1311">
        <f t="shared" si="5"/>
        <v>135</v>
      </c>
      <c r="I93" s="1312">
        <f>J93+L93+K93</f>
        <v>72</v>
      </c>
      <c r="J93" s="1312">
        <v>45</v>
      </c>
      <c r="K93" s="1312">
        <v>9</v>
      </c>
      <c r="L93" s="86">
        <v>18</v>
      </c>
      <c r="M93" s="89">
        <f>H93-I93</f>
        <v>63</v>
      </c>
      <c r="N93" s="344"/>
      <c r="O93" s="350">
        <v>8</v>
      </c>
      <c r="P93" s="328"/>
      <c r="Q93" s="336"/>
      <c r="R93" s="30"/>
      <c r="S93" s="328"/>
    </row>
    <row r="94" spans="1:19" s="45" customFormat="1" ht="15.75">
      <c r="A94" s="392"/>
      <c r="B94" s="279" t="s">
        <v>452</v>
      </c>
      <c r="C94" s="402"/>
      <c r="D94" s="46"/>
      <c r="E94" s="46"/>
      <c r="F94" s="403">
        <v>3</v>
      </c>
      <c r="G94" s="367">
        <v>1</v>
      </c>
      <c r="H94" s="269">
        <v>30</v>
      </c>
      <c r="I94" s="86">
        <v>18</v>
      </c>
      <c r="J94" s="86"/>
      <c r="K94" s="86"/>
      <c r="L94" s="86">
        <v>18</v>
      </c>
      <c r="M94" s="89">
        <v>12</v>
      </c>
      <c r="N94" s="344"/>
      <c r="O94" s="350"/>
      <c r="P94" s="328">
        <v>2</v>
      </c>
      <c r="Q94" s="336"/>
      <c r="R94" s="30"/>
      <c r="S94" s="328"/>
    </row>
    <row r="95" spans="1:19" s="45" customFormat="1" ht="15.75" hidden="1">
      <c r="A95" s="163" t="s">
        <v>157</v>
      </c>
      <c r="B95" s="280" t="s">
        <v>51</v>
      </c>
      <c r="C95" s="402"/>
      <c r="D95" s="46"/>
      <c r="E95" s="46"/>
      <c r="F95" s="403"/>
      <c r="G95" s="367">
        <v>2</v>
      </c>
      <c r="H95" s="269">
        <f t="shared" si="5"/>
        <v>60</v>
      </c>
      <c r="I95" s="86"/>
      <c r="J95" s="86"/>
      <c r="K95" s="86"/>
      <c r="L95" s="86"/>
      <c r="M95" s="89"/>
      <c r="N95" s="344"/>
      <c r="O95" s="30"/>
      <c r="P95" s="328"/>
      <c r="Q95" s="336"/>
      <c r="R95" s="30"/>
      <c r="S95" s="328"/>
    </row>
    <row r="96" spans="1:19" s="1323" customFormat="1" ht="15.75" hidden="1">
      <c r="A96" s="1313"/>
      <c r="B96" s="1314" t="s">
        <v>36</v>
      </c>
      <c r="C96" s="1315"/>
      <c r="D96" s="1316"/>
      <c r="E96" s="1316"/>
      <c r="F96" s="1317"/>
      <c r="G96" s="1292"/>
      <c r="H96" s="1296">
        <f t="shared" si="5"/>
        <v>0</v>
      </c>
      <c r="I96" s="153"/>
      <c r="J96" s="153"/>
      <c r="K96" s="153"/>
      <c r="L96" s="153"/>
      <c r="M96" s="1318"/>
      <c r="N96" s="1319"/>
      <c r="O96" s="1320"/>
      <c r="P96" s="1321"/>
      <c r="Q96" s="1322"/>
      <c r="R96" s="1320"/>
      <c r="S96" s="1321"/>
    </row>
    <row r="97" spans="1:19" s="45" customFormat="1" ht="15.75">
      <c r="A97" s="163" t="s">
        <v>157</v>
      </c>
      <c r="B97" s="280" t="s">
        <v>465</v>
      </c>
      <c r="C97" s="402"/>
      <c r="D97" s="46">
        <v>4</v>
      </c>
      <c r="E97" s="46"/>
      <c r="F97" s="403"/>
      <c r="G97" s="141">
        <v>2</v>
      </c>
      <c r="H97" s="269">
        <f t="shared" si="5"/>
        <v>60</v>
      </c>
      <c r="I97" s="86">
        <v>30</v>
      </c>
      <c r="J97" s="86">
        <v>15</v>
      </c>
      <c r="K97" s="86">
        <v>8</v>
      </c>
      <c r="L97" s="86">
        <v>7</v>
      </c>
      <c r="M97" s="89">
        <f>H97-I97</f>
        <v>30</v>
      </c>
      <c r="N97" s="344"/>
      <c r="O97" s="30"/>
      <c r="P97" s="328"/>
      <c r="Q97" s="336">
        <v>2</v>
      </c>
      <c r="R97" s="30"/>
      <c r="S97" s="328"/>
    </row>
    <row r="98" spans="1:19" s="45" customFormat="1" ht="31.5">
      <c r="A98" s="390" t="s">
        <v>158</v>
      </c>
      <c r="B98" s="463" t="s">
        <v>159</v>
      </c>
      <c r="C98" s="464"/>
      <c r="D98" s="465"/>
      <c r="E98" s="465"/>
      <c r="F98" s="466"/>
      <c r="G98" s="783">
        <v>3</v>
      </c>
      <c r="H98" s="784">
        <f t="shared" si="5"/>
        <v>90</v>
      </c>
      <c r="I98" s="39"/>
      <c r="J98" s="39"/>
      <c r="K98" s="38"/>
      <c r="L98" s="38"/>
      <c r="M98" s="100"/>
      <c r="N98" s="343"/>
      <c r="O98" s="341"/>
      <c r="P98" s="342"/>
      <c r="Q98" s="343"/>
      <c r="R98" s="341"/>
      <c r="S98" s="342"/>
    </row>
    <row r="99" spans="1:19" s="45" customFormat="1" ht="32.25" thickBot="1">
      <c r="A99" s="779"/>
      <c r="B99" s="238" t="s">
        <v>349</v>
      </c>
      <c r="C99" s="407"/>
      <c r="D99" s="400"/>
      <c r="E99" s="400"/>
      <c r="F99" s="148"/>
      <c r="G99" s="1120">
        <v>3</v>
      </c>
      <c r="H99" s="784">
        <f t="shared" si="5"/>
        <v>90</v>
      </c>
      <c r="I99" s="27"/>
      <c r="J99" s="27"/>
      <c r="K99" s="28"/>
      <c r="L99" s="28"/>
      <c r="M99" s="23"/>
      <c r="N99" s="26"/>
      <c r="O99" s="26"/>
      <c r="P99" s="26"/>
      <c r="Q99" s="26"/>
      <c r="R99" s="26"/>
      <c r="S99" s="26"/>
    </row>
    <row r="100" spans="1:19" s="45" customFormat="1" ht="16.5" thickBot="1">
      <c r="A100" s="3004" t="s">
        <v>245</v>
      </c>
      <c r="B100" s="2948"/>
      <c r="C100" s="467"/>
      <c r="D100" s="468"/>
      <c r="E100" s="468"/>
      <c r="F100" s="468"/>
      <c r="G100" s="1000">
        <f>G101+G102</f>
        <v>43.5</v>
      </c>
      <c r="H100" s="469">
        <f>H101+H102</f>
        <v>1305</v>
      </c>
      <c r="I100" s="468"/>
      <c r="J100" s="468"/>
      <c r="K100" s="468"/>
      <c r="L100" s="468"/>
      <c r="M100" s="468"/>
      <c r="N100" s="468"/>
      <c r="O100" s="468"/>
      <c r="P100" s="468"/>
      <c r="Q100" s="468"/>
      <c r="R100" s="468"/>
      <c r="S100" s="470"/>
    </row>
    <row r="101" spans="1:19" s="45" customFormat="1" ht="16.5" thickBot="1">
      <c r="A101" s="2990" t="s">
        <v>60</v>
      </c>
      <c r="B101" s="2941"/>
      <c r="C101" s="467"/>
      <c r="D101" s="468"/>
      <c r="E101" s="468"/>
      <c r="F101" s="468"/>
      <c r="G101" s="765">
        <f>G92+G84+G72+G75+G78+G81+G88+G96+G98</f>
        <v>10.5</v>
      </c>
      <c r="H101" s="765">
        <f>G101*30</f>
        <v>315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thickBot="1">
      <c r="A102" s="2943" t="s">
        <v>246</v>
      </c>
      <c r="B102" s="2991"/>
      <c r="C102" s="471"/>
      <c r="D102" s="471"/>
      <c r="E102" s="471"/>
      <c r="F102" s="471"/>
      <c r="G102" s="472">
        <f>G85+G73+G76+G79+G82+G86+G89+G90+G93+G97+G94</f>
        <v>33</v>
      </c>
      <c r="H102" s="765">
        <f>G102*30</f>
        <v>990</v>
      </c>
      <c r="I102" s="472">
        <f>I85+I73+I76+I79+I82+I86+I89+I90+I93+I97+I94</f>
        <v>489</v>
      </c>
      <c r="J102" s="472">
        <f>J85+J73+J76+J79+J82+J86+J89+J90+J93+J97</f>
        <v>267</v>
      </c>
      <c r="K102" s="472">
        <f>K85+K73+K76+K79+K82+K86+K89+K90+K93+K97</f>
        <v>74</v>
      </c>
      <c r="L102" s="472">
        <f>L85+L73+L76+L79+L82+L86+L89+L90+L93+L97+L94</f>
        <v>148</v>
      </c>
      <c r="M102" s="472">
        <f>M85+M73+M76+M79+M82+M86+M89+M90+M93+M97+M94</f>
        <v>501</v>
      </c>
      <c r="N102" s="769">
        <f aca="true" t="shared" si="6" ref="N102:S102">SUM(N71:N98)</f>
        <v>4</v>
      </c>
      <c r="O102" s="769">
        <f t="shared" si="6"/>
        <v>17</v>
      </c>
      <c r="P102" s="769">
        <f t="shared" si="6"/>
        <v>14</v>
      </c>
      <c r="Q102" s="769">
        <f t="shared" si="6"/>
        <v>10</v>
      </c>
      <c r="R102" s="769">
        <f t="shared" si="6"/>
        <v>0</v>
      </c>
      <c r="S102" s="769">
        <f t="shared" si="6"/>
        <v>0</v>
      </c>
    </row>
    <row r="103" spans="1:19" s="45" customFormat="1" ht="16.5" thickBot="1">
      <c r="A103" s="443"/>
      <c r="B103" s="444"/>
      <c r="C103" s="445"/>
      <c r="D103" s="445"/>
      <c r="E103" s="446"/>
      <c r="F103" s="446"/>
      <c r="G103" s="447"/>
      <c r="H103" s="448"/>
      <c r="I103" s="448"/>
      <c r="J103" s="448"/>
      <c r="K103" s="448"/>
      <c r="L103" s="448"/>
      <c r="M103" s="448"/>
      <c r="N103" s="448"/>
      <c r="O103" s="448"/>
      <c r="P103" s="448"/>
      <c r="Q103" s="449"/>
      <c r="R103" s="449"/>
      <c r="S103" s="450"/>
    </row>
    <row r="104" spans="1:19" s="45" customFormat="1" ht="16.5" thickBot="1">
      <c r="A104" s="2992" t="s">
        <v>344</v>
      </c>
      <c r="B104" s="2993"/>
      <c r="C104" s="2993"/>
      <c r="D104" s="2993"/>
      <c r="E104" s="2993"/>
      <c r="F104" s="2993"/>
      <c r="G104" s="2993"/>
      <c r="H104" s="2993"/>
      <c r="I104" s="2993"/>
      <c r="J104" s="2993"/>
      <c r="K104" s="2993"/>
      <c r="L104" s="2993"/>
      <c r="M104" s="2993"/>
      <c r="N104" s="2993"/>
      <c r="O104" s="2993"/>
      <c r="P104" s="2993"/>
      <c r="Q104" s="2993"/>
      <c r="R104" s="2993"/>
      <c r="S104" s="2994"/>
    </row>
    <row r="105" spans="1:19" s="45" customFormat="1" ht="31.5">
      <c r="A105" s="1038" t="s">
        <v>350</v>
      </c>
      <c r="B105" s="1039" t="s">
        <v>248</v>
      </c>
      <c r="C105" s="613"/>
      <c r="D105" s="546"/>
      <c r="E105" s="543"/>
      <c r="F105" s="544"/>
      <c r="G105" s="841">
        <f>SUM(G106:G108)</f>
        <v>7.5</v>
      </c>
      <c r="H105" s="1040">
        <f aca="true" t="shared" si="7" ref="H105:H119">G105*30</f>
        <v>225</v>
      </c>
      <c r="I105" s="546"/>
      <c r="J105" s="543"/>
      <c r="K105" s="543"/>
      <c r="L105" s="543"/>
      <c r="M105" s="547"/>
      <c r="N105" s="545"/>
      <c r="O105" s="546"/>
      <c r="P105" s="547"/>
      <c r="Q105" s="545"/>
      <c r="R105" s="546"/>
      <c r="S105" s="547"/>
    </row>
    <row r="106" spans="1:19" s="45" customFormat="1" ht="15.75">
      <c r="A106" s="872"/>
      <c r="B106" s="474" t="s">
        <v>36</v>
      </c>
      <c r="C106" s="475"/>
      <c r="D106" s="476"/>
      <c r="E106" s="477"/>
      <c r="F106" s="478"/>
      <c r="G106" s="1324">
        <v>2.5</v>
      </c>
      <c r="H106" s="484">
        <f t="shared" si="7"/>
        <v>75</v>
      </c>
      <c r="I106" s="476"/>
      <c r="J106" s="477"/>
      <c r="K106" s="477"/>
      <c r="L106" s="477"/>
      <c r="M106" s="483"/>
      <c r="N106" s="482"/>
      <c r="O106" s="476"/>
      <c r="P106" s="483"/>
      <c r="Q106" s="482"/>
      <c r="R106" s="476"/>
      <c r="S106" s="483"/>
    </row>
    <row r="107" spans="1:19" s="45" customFormat="1" ht="15.75">
      <c r="A107" s="872" t="s">
        <v>351</v>
      </c>
      <c r="B107" s="485" t="s">
        <v>37</v>
      </c>
      <c r="C107" s="486">
        <v>3</v>
      </c>
      <c r="D107" s="476"/>
      <c r="E107" s="477"/>
      <c r="F107" s="478"/>
      <c r="G107" s="1325">
        <v>4</v>
      </c>
      <c r="H107" s="488">
        <f t="shared" si="7"/>
        <v>120</v>
      </c>
      <c r="I107" s="477">
        <f>SUM(J107:L107)</f>
        <v>54</v>
      </c>
      <c r="J107" s="477">
        <v>36</v>
      </c>
      <c r="K107" s="477">
        <v>9</v>
      </c>
      <c r="L107" s="477">
        <v>9</v>
      </c>
      <c r="M107" s="481">
        <f>H107-I107</f>
        <v>66</v>
      </c>
      <c r="N107" s="482"/>
      <c r="O107" s="476"/>
      <c r="P107" s="483">
        <v>6</v>
      </c>
      <c r="Q107" s="482"/>
      <c r="R107" s="476"/>
      <c r="S107" s="483"/>
    </row>
    <row r="108" spans="1:19" s="45" customFormat="1" ht="15.75">
      <c r="A108" s="872" t="s">
        <v>434</v>
      </c>
      <c r="B108" s="489" t="s">
        <v>249</v>
      </c>
      <c r="C108" s="490"/>
      <c r="D108" s="476"/>
      <c r="E108" s="476">
        <v>4</v>
      </c>
      <c r="F108" s="491"/>
      <c r="G108" s="1325">
        <v>1</v>
      </c>
      <c r="H108" s="488">
        <f t="shared" si="7"/>
        <v>30</v>
      </c>
      <c r="I108" s="477">
        <f>SUM(J108:L108)</f>
        <v>15</v>
      </c>
      <c r="J108" s="477"/>
      <c r="K108" s="477"/>
      <c r="L108" s="477">
        <v>15</v>
      </c>
      <c r="M108" s="481">
        <f>H108-I108</f>
        <v>15</v>
      </c>
      <c r="N108" s="482"/>
      <c r="O108" s="476"/>
      <c r="P108" s="483"/>
      <c r="Q108" s="482">
        <v>1</v>
      </c>
      <c r="R108" s="476"/>
      <c r="S108" s="483"/>
    </row>
    <row r="109" spans="1:19" s="1172" customFormat="1" ht="15.75">
      <c r="A109" s="1326" t="s">
        <v>352</v>
      </c>
      <c r="B109" s="1327" t="s">
        <v>250</v>
      </c>
      <c r="C109" s="1328"/>
      <c r="D109" s="1329"/>
      <c r="E109" s="1330"/>
      <c r="F109" s="1331"/>
      <c r="G109" s="1332">
        <f>SUM(G110:G111)</f>
        <v>8.5</v>
      </c>
      <c r="H109" s="1333">
        <f t="shared" si="7"/>
        <v>255</v>
      </c>
      <c r="I109" s="1329"/>
      <c r="J109" s="1330"/>
      <c r="K109" s="1330"/>
      <c r="L109" s="1330"/>
      <c r="M109" s="1334"/>
      <c r="N109" s="1335"/>
      <c r="O109" s="1329"/>
      <c r="P109" s="873"/>
      <c r="Q109" s="1219"/>
      <c r="R109" s="871"/>
      <c r="S109" s="873"/>
    </row>
    <row r="110" spans="1:19" s="1172" customFormat="1" ht="15.75">
      <c r="A110" s="1326"/>
      <c r="B110" s="1327" t="s">
        <v>36</v>
      </c>
      <c r="C110" s="1328"/>
      <c r="D110" s="1329"/>
      <c r="E110" s="1330"/>
      <c r="F110" s="1331"/>
      <c r="G110" s="1332"/>
      <c r="H110" s="1333">
        <f t="shared" si="7"/>
        <v>0</v>
      </c>
      <c r="I110" s="1329"/>
      <c r="J110" s="1330"/>
      <c r="K110" s="1330"/>
      <c r="L110" s="1330"/>
      <c r="M110" s="1334"/>
      <c r="N110" s="1335"/>
      <c r="O110" s="1329"/>
      <c r="P110" s="873"/>
      <c r="Q110" s="1219"/>
      <c r="R110" s="871"/>
      <c r="S110" s="873"/>
    </row>
    <row r="111" spans="1:19" s="1172" customFormat="1" ht="15.75">
      <c r="A111" s="1326"/>
      <c r="B111" s="1336" t="s">
        <v>37</v>
      </c>
      <c r="C111" s="1328"/>
      <c r="D111" s="1329"/>
      <c r="E111" s="1330"/>
      <c r="F111" s="1331"/>
      <c r="G111" s="1337">
        <v>8.5</v>
      </c>
      <c r="H111" s="1338">
        <f t="shared" si="7"/>
        <v>255</v>
      </c>
      <c r="I111" s="1330">
        <f>SUM(J111:L111)</f>
        <v>117</v>
      </c>
      <c r="J111" s="1330">
        <f>SUM(J112:J114)</f>
        <v>75</v>
      </c>
      <c r="K111" s="1330">
        <f>SUM(K112:K114)</f>
        <v>42</v>
      </c>
      <c r="L111" s="1330"/>
      <c r="M111" s="1339">
        <f>H111-I111</f>
        <v>138</v>
      </c>
      <c r="N111" s="1335"/>
      <c r="O111" s="1329"/>
      <c r="P111" s="873"/>
      <c r="Q111" s="1219"/>
      <c r="R111" s="871"/>
      <c r="S111" s="873"/>
    </row>
    <row r="112" spans="1:19" s="1172" customFormat="1" ht="15.75">
      <c r="A112" s="1326" t="s">
        <v>353</v>
      </c>
      <c r="B112" s="1336" t="s">
        <v>251</v>
      </c>
      <c r="C112" s="1335">
        <v>2</v>
      </c>
      <c r="D112" s="1329"/>
      <c r="E112" s="1330"/>
      <c r="F112" s="1331"/>
      <c r="G112" s="1337">
        <v>3</v>
      </c>
      <c r="H112" s="1338">
        <f t="shared" si="7"/>
        <v>90</v>
      </c>
      <c r="I112" s="1330">
        <f>SUM(J112:L112)</f>
        <v>45</v>
      </c>
      <c r="J112" s="1330">
        <v>27</v>
      </c>
      <c r="K112" s="1330">
        <v>18</v>
      </c>
      <c r="L112" s="1330"/>
      <c r="M112" s="1339">
        <f>H112-I112</f>
        <v>45</v>
      </c>
      <c r="N112" s="1335"/>
      <c r="O112" s="1329">
        <v>5</v>
      </c>
      <c r="P112" s="873"/>
      <c r="Q112" s="1219"/>
      <c r="R112" s="871"/>
      <c r="S112" s="873"/>
    </row>
    <row r="113" spans="1:19" s="1172" customFormat="1" ht="15.75">
      <c r="A113" s="1326" t="s">
        <v>354</v>
      </c>
      <c r="B113" s="1336" t="s">
        <v>252</v>
      </c>
      <c r="C113" s="1328"/>
      <c r="D113" s="1329">
        <v>3</v>
      </c>
      <c r="E113" s="1330"/>
      <c r="F113" s="1331"/>
      <c r="G113" s="1337">
        <v>2</v>
      </c>
      <c r="H113" s="1338">
        <f t="shared" si="7"/>
        <v>60</v>
      </c>
      <c r="I113" s="1330">
        <f>SUM(J113:L113)</f>
        <v>27</v>
      </c>
      <c r="J113" s="1330">
        <v>18</v>
      </c>
      <c r="K113" s="1330">
        <v>9</v>
      </c>
      <c r="L113" s="1330"/>
      <c r="M113" s="1339">
        <f>H113-I113</f>
        <v>33</v>
      </c>
      <c r="N113" s="1335"/>
      <c r="O113" s="1329"/>
      <c r="P113" s="873">
        <v>3</v>
      </c>
      <c r="Q113" s="1219"/>
      <c r="R113" s="871"/>
      <c r="S113" s="873"/>
    </row>
    <row r="114" spans="1:19" s="1172" customFormat="1" ht="15.75">
      <c r="A114" s="1326" t="s">
        <v>435</v>
      </c>
      <c r="B114" s="1336" t="s">
        <v>253</v>
      </c>
      <c r="C114" s="1335">
        <v>4</v>
      </c>
      <c r="D114" s="1329"/>
      <c r="E114" s="1330"/>
      <c r="F114" s="1331"/>
      <c r="G114" s="1337">
        <v>3</v>
      </c>
      <c r="H114" s="1338">
        <f t="shared" si="7"/>
        <v>90</v>
      </c>
      <c r="I114" s="1330">
        <f>SUM(J114:L114)</f>
        <v>45</v>
      </c>
      <c r="J114" s="1330">
        <v>30</v>
      </c>
      <c r="K114" s="1330">
        <v>15</v>
      </c>
      <c r="L114" s="1330"/>
      <c r="M114" s="1339">
        <f>H114-I114</f>
        <v>45</v>
      </c>
      <c r="N114" s="1335"/>
      <c r="O114" s="1329"/>
      <c r="P114" s="873"/>
      <c r="Q114" s="1219">
        <v>3</v>
      </c>
      <c r="R114" s="871"/>
      <c r="S114" s="873"/>
    </row>
    <row r="115" spans="1:19" s="45" customFormat="1" ht="31.5">
      <c r="A115" s="874" t="s">
        <v>355</v>
      </c>
      <c r="B115" s="538" t="s">
        <v>266</v>
      </c>
      <c r="C115" s="530"/>
      <c r="D115" s="531"/>
      <c r="E115" s="531"/>
      <c r="F115" s="532"/>
      <c r="G115" s="1340">
        <v>2.5</v>
      </c>
      <c r="H115" s="484">
        <f t="shared" si="7"/>
        <v>75</v>
      </c>
      <c r="I115" s="534"/>
      <c r="J115" s="534"/>
      <c r="K115" s="534"/>
      <c r="L115" s="534"/>
      <c r="M115" s="478"/>
      <c r="N115" s="535"/>
      <c r="O115" s="536"/>
      <c r="P115" s="537"/>
      <c r="Q115" s="535"/>
      <c r="R115" s="536"/>
      <c r="S115" s="537"/>
    </row>
    <row r="116" spans="1:19" s="45" customFormat="1" ht="15.75">
      <c r="A116" s="875" t="s">
        <v>356</v>
      </c>
      <c r="B116" s="494" t="s">
        <v>41</v>
      </c>
      <c r="C116" s="495"/>
      <c r="D116" s="496"/>
      <c r="E116" s="497"/>
      <c r="F116" s="498"/>
      <c r="G116" s="1344">
        <f>SUM(G117:G118)</f>
        <v>5</v>
      </c>
      <c r="H116" s="484">
        <f t="shared" si="7"/>
        <v>150</v>
      </c>
      <c r="I116" s="499"/>
      <c r="J116" s="499"/>
      <c r="K116" s="499"/>
      <c r="L116" s="499"/>
      <c r="M116" s="500"/>
      <c r="N116" s="501"/>
      <c r="O116" s="502"/>
      <c r="P116" s="503"/>
      <c r="Q116" s="501"/>
      <c r="R116" s="502"/>
      <c r="S116" s="503"/>
    </row>
    <row r="117" spans="1:19" s="45" customFormat="1" ht="15.75">
      <c r="A117" s="875"/>
      <c r="B117" s="504" t="s">
        <v>36</v>
      </c>
      <c r="C117" s="495"/>
      <c r="D117" s="496"/>
      <c r="E117" s="497"/>
      <c r="F117" s="498"/>
      <c r="G117" s="1324">
        <v>1</v>
      </c>
      <c r="H117" s="484">
        <f t="shared" si="7"/>
        <v>30</v>
      </c>
      <c r="I117" s="499"/>
      <c r="J117" s="499"/>
      <c r="K117" s="499"/>
      <c r="L117" s="499"/>
      <c r="M117" s="500"/>
      <c r="N117" s="501"/>
      <c r="O117" s="502"/>
      <c r="P117" s="503"/>
      <c r="Q117" s="501"/>
      <c r="R117" s="502"/>
      <c r="S117" s="503"/>
    </row>
    <row r="118" spans="1:19" s="45" customFormat="1" ht="15.75">
      <c r="A118" s="876" t="s">
        <v>357</v>
      </c>
      <c r="B118" s="505" t="s">
        <v>37</v>
      </c>
      <c r="C118" s="506" t="s">
        <v>258</v>
      </c>
      <c r="D118" s="496"/>
      <c r="E118" s="497"/>
      <c r="F118" s="498"/>
      <c r="G118" s="1325">
        <v>4</v>
      </c>
      <c r="H118" s="488">
        <f t="shared" si="7"/>
        <v>120</v>
      </c>
      <c r="I118" s="477">
        <f>SUM(J118:L118)</f>
        <v>63</v>
      </c>
      <c r="J118" s="507">
        <v>36</v>
      </c>
      <c r="K118" s="507"/>
      <c r="L118" s="507">
        <v>27</v>
      </c>
      <c r="M118" s="508">
        <f>H118-I118</f>
        <v>57</v>
      </c>
      <c r="N118" s="509"/>
      <c r="O118" s="510">
        <v>7</v>
      </c>
      <c r="P118" s="503"/>
      <c r="Q118" s="501"/>
      <c r="R118" s="502"/>
      <c r="S118" s="503"/>
    </row>
    <row r="119" spans="1:19" s="45" customFormat="1" ht="16.5" thickBot="1">
      <c r="A119" s="878" t="s">
        <v>358</v>
      </c>
      <c r="B119" s="1041" t="s">
        <v>261</v>
      </c>
      <c r="C119" s="1042"/>
      <c r="D119" s="553">
        <v>1</v>
      </c>
      <c r="E119" s="554"/>
      <c r="F119" s="555"/>
      <c r="G119" s="1043">
        <v>3</v>
      </c>
      <c r="H119" s="557">
        <f t="shared" si="7"/>
        <v>90</v>
      </c>
      <c r="I119" s="1044">
        <f>SUM(J119:L119)</f>
        <v>45</v>
      </c>
      <c r="J119" s="1044">
        <v>30</v>
      </c>
      <c r="K119" s="1044">
        <v>8</v>
      </c>
      <c r="L119" s="1044">
        <v>7</v>
      </c>
      <c r="M119" s="558">
        <f>H119-I119</f>
        <v>45</v>
      </c>
      <c r="N119" s="1045">
        <v>3</v>
      </c>
      <c r="O119" s="553"/>
      <c r="P119" s="559"/>
      <c r="Q119" s="552"/>
      <c r="R119" s="553"/>
      <c r="S119" s="559"/>
    </row>
    <row r="120" spans="1:19" s="45" customFormat="1" ht="16.5" thickBot="1">
      <c r="A120" s="2756" t="s">
        <v>28</v>
      </c>
      <c r="B120" s="2743"/>
      <c r="C120" s="513"/>
      <c r="D120" s="514"/>
      <c r="E120" s="514"/>
      <c r="F120" s="515"/>
      <c r="G120" s="516">
        <f>G105+G109+G115+G116+G119</f>
        <v>26.5</v>
      </c>
      <c r="H120" s="529">
        <f>G120*30</f>
        <v>795</v>
      </c>
      <c r="I120" s="516"/>
      <c r="J120" s="516"/>
      <c r="K120" s="516"/>
      <c r="L120" s="516"/>
      <c r="M120" s="517"/>
      <c r="N120" s="516"/>
      <c r="O120" s="518"/>
      <c r="P120" s="519"/>
      <c r="Q120" s="519"/>
      <c r="R120" s="518"/>
      <c r="S120" s="519"/>
    </row>
    <row r="121" spans="1:19" s="45" customFormat="1" ht="21" customHeight="1" thickBot="1">
      <c r="A121" s="2742" t="s">
        <v>60</v>
      </c>
      <c r="B121" s="2764"/>
      <c r="C121" s="513"/>
      <c r="D121" s="514"/>
      <c r="E121" s="514"/>
      <c r="F121" s="515"/>
      <c r="G121" s="520">
        <f>G106+G110+G115+G117</f>
        <v>6</v>
      </c>
      <c r="H121" s="879">
        <f>G121*30</f>
        <v>180</v>
      </c>
      <c r="I121" s="521"/>
      <c r="J121" s="522"/>
      <c r="K121" s="522"/>
      <c r="L121" s="522"/>
      <c r="M121" s="523"/>
      <c r="N121" s="524"/>
      <c r="O121" s="525"/>
      <c r="P121" s="526"/>
      <c r="Q121" s="527"/>
      <c r="R121" s="525"/>
      <c r="S121" s="526"/>
    </row>
    <row r="122" spans="1:19" s="45" customFormat="1" ht="16.5" thickBot="1">
      <c r="A122" s="2765" t="s">
        <v>265</v>
      </c>
      <c r="B122" s="2766"/>
      <c r="C122" s="513"/>
      <c r="D122" s="514"/>
      <c r="E122" s="514"/>
      <c r="F122" s="515"/>
      <c r="G122" s="880">
        <f>G107+G108+G111+G118+G119</f>
        <v>20.5</v>
      </c>
      <c r="H122" s="529">
        <f>G122*30</f>
        <v>615</v>
      </c>
      <c r="I122" s="772">
        <f>I107+I108+I111+I118+I119</f>
        <v>294</v>
      </c>
      <c r="J122" s="772">
        <f>J107+J108+J111+J118+J119</f>
        <v>177</v>
      </c>
      <c r="K122" s="772">
        <f>K107+K108+K111+K118+K119</f>
        <v>59</v>
      </c>
      <c r="L122" s="772">
        <f>L107+L108+L111+L118+L119</f>
        <v>58</v>
      </c>
      <c r="M122" s="772">
        <f>M107+M108+M111+M118+M119</f>
        <v>321</v>
      </c>
      <c r="N122" s="529">
        <f aca="true" t="shared" si="8" ref="N122:S122">SUM(N105:N119)</f>
        <v>3</v>
      </c>
      <c r="O122" s="529">
        <f t="shared" si="8"/>
        <v>12</v>
      </c>
      <c r="P122" s="529">
        <f t="shared" si="8"/>
        <v>9</v>
      </c>
      <c r="Q122" s="529">
        <f t="shared" si="8"/>
        <v>4</v>
      </c>
      <c r="R122" s="529">
        <f t="shared" si="8"/>
        <v>0</v>
      </c>
      <c r="S122" s="529">
        <f t="shared" si="8"/>
        <v>0</v>
      </c>
    </row>
    <row r="123" spans="1:19" s="45" customFormat="1" ht="19.5" customHeight="1" thickBot="1">
      <c r="A123" s="2985" t="s">
        <v>176</v>
      </c>
      <c r="B123" s="2986"/>
      <c r="C123" s="2986"/>
      <c r="D123" s="2986"/>
      <c r="E123" s="2986"/>
      <c r="F123" s="2986"/>
      <c r="G123" s="2986"/>
      <c r="H123" s="2986"/>
      <c r="I123" s="2986"/>
      <c r="J123" s="2986"/>
      <c r="K123" s="2986"/>
      <c r="L123" s="2986"/>
      <c r="M123" s="2986"/>
      <c r="N123" s="2986"/>
      <c r="O123" s="2986"/>
      <c r="P123" s="2986"/>
      <c r="Q123" s="2986"/>
      <c r="R123" s="2986"/>
      <c r="S123" s="2987"/>
    </row>
    <row r="124" spans="1:19" s="45" customFormat="1" ht="19.5" customHeight="1" thickBot="1">
      <c r="A124" s="2979" t="s">
        <v>307</v>
      </c>
      <c r="B124" s="2988"/>
      <c r="C124" s="2988"/>
      <c r="D124" s="2988"/>
      <c r="E124" s="2988"/>
      <c r="F124" s="2988"/>
      <c r="G124" s="2988"/>
      <c r="H124" s="2988"/>
      <c r="I124" s="2988"/>
      <c r="J124" s="2988"/>
      <c r="K124" s="2988"/>
      <c r="L124" s="2988"/>
      <c r="M124" s="2988"/>
      <c r="N124" s="2988"/>
      <c r="O124" s="2988"/>
      <c r="P124" s="2988"/>
      <c r="Q124" s="2988"/>
      <c r="R124" s="2988"/>
      <c r="S124" s="2989"/>
    </row>
    <row r="125" spans="1:19" s="45" customFormat="1" ht="19.5" customHeight="1" thickBot="1">
      <c r="A125" s="2976" t="s">
        <v>308</v>
      </c>
      <c r="B125" s="2977"/>
      <c r="C125" s="2977"/>
      <c r="D125" s="2977"/>
      <c r="E125" s="2977"/>
      <c r="F125" s="2977"/>
      <c r="G125" s="2977"/>
      <c r="H125" s="2977"/>
      <c r="I125" s="2977"/>
      <c r="J125" s="2977"/>
      <c r="K125" s="2977"/>
      <c r="L125" s="2977"/>
      <c r="M125" s="2977"/>
      <c r="N125" s="2977"/>
      <c r="O125" s="2977"/>
      <c r="P125" s="2977"/>
      <c r="Q125" s="2977"/>
      <c r="R125" s="2977"/>
      <c r="S125" s="2978"/>
    </row>
    <row r="126" spans="1:19" s="45" customFormat="1" ht="38.25" customHeight="1">
      <c r="A126" s="811" t="s">
        <v>177</v>
      </c>
      <c r="B126" s="845" t="s">
        <v>34</v>
      </c>
      <c r="C126" s="812"/>
      <c r="D126" s="813"/>
      <c r="E126" s="813"/>
      <c r="F126" s="817"/>
      <c r="G126" s="815">
        <f>H126/30</f>
        <v>3</v>
      </c>
      <c r="H126" s="816">
        <v>90</v>
      </c>
      <c r="I126" s="813"/>
      <c r="J126" s="813"/>
      <c r="K126" s="813"/>
      <c r="L126" s="813"/>
      <c r="M126" s="817"/>
      <c r="N126" s="812"/>
      <c r="O126" s="813"/>
      <c r="P126" s="814"/>
      <c r="Q126" s="824"/>
      <c r="R126" s="813"/>
      <c r="S126" s="814"/>
    </row>
    <row r="127" spans="1:19" s="45" customFormat="1" ht="19.5" customHeight="1">
      <c r="A127" s="171"/>
      <c r="B127" s="65" t="s">
        <v>36</v>
      </c>
      <c r="C127" s="92"/>
      <c r="D127" s="24"/>
      <c r="E127" s="24"/>
      <c r="F127" s="99"/>
      <c r="G127" s="83">
        <v>1</v>
      </c>
      <c r="H127" s="47">
        <f>G127*30</f>
        <v>30</v>
      </c>
      <c r="I127" s="24"/>
      <c r="J127" s="24"/>
      <c r="K127" s="24"/>
      <c r="L127" s="24"/>
      <c r="M127" s="99"/>
      <c r="N127" s="92"/>
      <c r="O127" s="24"/>
      <c r="P127" s="67"/>
      <c r="Q127" s="825"/>
      <c r="R127" s="24"/>
      <c r="S127" s="67"/>
    </row>
    <row r="128" spans="1:19" s="45" customFormat="1" ht="19.5" customHeight="1">
      <c r="A128" s="171" t="s">
        <v>178</v>
      </c>
      <c r="B128" s="95" t="s">
        <v>37</v>
      </c>
      <c r="C128" s="87"/>
      <c r="D128" s="86">
        <v>6</v>
      </c>
      <c r="E128" s="86"/>
      <c r="F128" s="99"/>
      <c r="G128" s="84">
        <v>2</v>
      </c>
      <c r="H128" s="47">
        <f>G128*30</f>
        <v>60</v>
      </c>
      <c r="I128" s="86">
        <f>J128+L128+K128</f>
        <v>24</v>
      </c>
      <c r="J128" s="86">
        <v>16</v>
      </c>
      <c r="K128" s="86"/>
      <c r="L128" s="86">
        <v>8</v>
      </c>
      <c r="M128" s="89">
        <f>H128-I128</f>
        <v>36</v>
      </c>
      <c r="N128" s="87"/>
      <c r="O128" s="29"/>
      <c r="P128" s="704"/>
      <c r="Q128" s="54"/>
      <c r="R128" s="29"/>
      <c r="S128" s="704">
        <v>3</v>
      </c>
    </row>
    <row r="129" spans="1:19" s="45" customFormat="1" ht="19.5" customHeight="1">
      <c r="A129" s="171" t="s">
        <v>201</v>
      </c>
      <c r="B129" s="818" t="s">
        <v>309</v>
      </c>
      <c r="C129" s="807"/>
      <c r="D129" s="807"/>
      <c r="E129" s="807"/>
      <c r="F129" s="823"/>
      <c r="G129" s="1358">
        <v>5.5</v>
      </c>
      <c r="H129" s="47">
        <f>G129*30</f>
        <v>165</v>
      </c>
      <c r="I129" s="807"/>
      <c r="J129" s="807"/>
      <c r="K129" s="807"/>
      <c r="L129" s="807"/>
      <c r="M129" s="823"/>
      <c r="N129" s="829"/>
      <c r="O129" s="807"/>
      <c r="P129" s="808"/>
      <c r="Q129" s="826"/>
      <c r="R129" s="807"/>
      <c r="S129" s="808"/>
    </row>
    <row r="130" spans="1:19" s="45" customFormat="1" ht="38.25" customHeight="1">
      <c r="A130" s="171" t="s">
        <v>447</v>
      </c>
      <c r="B130" s="846" t="s">
        <v>339</v>
      </c>
      <c r="C130" s="87"/>
      <c r="D130" s="86">
        <v>4</v>
      </c>
      <c r="E130" s="86"/>
      <c r="F130" s="99"/>
      <c r="G130" s="1341">
        <v>4</v>
      </c>
      <c r="H130" s="47">
        <f>G130*30</f>
        <v>120</v>
      </c>
      <c r="I130" s="86">
        <f>J130+L130+K130</f>
        <v>60</v>
      </c>
      <c r="J130" s="86">
        <v>30</v>
      </c>
      <c r="K130" s="86">
        <v>15</v>
      </c>
      <c r="L130" s="86">
        <v>15</v>
      </c>
      <c r="M130" s="89">
        <f>H130-I130</f>
        <v>60</v>
      </c>
      <c r="N130" s="87"/>
      <c r="O130" s="29"/>
      <c r="P130" s="704"/>
      <c r="Q130" s="54">
        <v>4</v>
      </c>
      <c r="R130" s="29"/>
      <c r="S130" s="704"/>
    </row>
    <row r="131" spans="1:19" s="45" customFormat="1" ht="19.5" customHeight="1" hidden="1">
      <c r="A131" s="171" t="s">
        <v>321</v>
      </c>
      <c r="B131" s="847" t="s">
        <v>338</v>
      </c>
      <c r="C131" s="87"/>
      <c r="D131" s="86"/>
      <c r="E131" s="86"/>
      <c r="F131" s="99"/>
      <c r="G131" s="1342"/>
      <c r="H131" s="54"/>
      <c r="I131" s="86"/>
      <c r="J131" s="86"/>
      <c r="K131" s="86"/>
      <c r="L131" s="86"/>
      <c r="M131" s="89"/>
      <c r="N131" s="829"/>
      <c r="O131" s="807"/>
      <c r="P131" s="808"/>
      <c r="Q131" s="826"/>
      <c r="R131" s="54"/>
      <c r="S131" s="808"/>
    </row>
    <row r="132" spans="1:19" s="45" customFormat="1" ht="19.5" customHeight="1" hidden="1">
      <c r="A132" s="809"/>
      <c r="B132" s="65"/>
      <c r="C132" s="87"/>
      <c r="D132" s="86"/>
      <c r="E132" s="86"/>
      <c r="F132" s="99"/>
      <c r="G132" s="85"/>
      <c r="H132" s="54"/>
      <c r="I132" s="86"/>
      <c r="J132" s="86"/>
      <c r="K132" s="86"/>
      <c r="L132" s="86"/>
      <c r="M132" s="89"/>
      <c r="N132" s="829"/>
      <c r="O132" s="807"/>
      <c r="P132" s="808"/>
      <c r="Q132" s="826"/>
      <c r="R132" s="54"/>
      <c r="S132" s="810"/>
    </row>
    <row r="133" spans="1:19" s="45" customFormat="1" ht="21" customHeight="1">
      <c r="A133" s="171" t="s">
        <v>321</v>
      </c>
      <c r="B133" s="847" t="s">
        <v>338</v>
      </c>
      <c r="C133" s="87"/>
      <c r="D133" s="86">
        <v>5</v>
      </c>
      <c r="E133" s="86"/>
      <c r="F133" s="99"/>
      <c r="G133" s="84">
        <f>H133/30</f>
        <v>1.5</v>
      </c>
      <c r="H133" s="88">
        <v>45</v>
      </c>
      <c r="I133" s="86">
        <f>J133+L133+K133</f>
        <v>16</v>
      </c>
      <c r="J133" s="86">
        <v>16</v>
      </c>
      <c r="K133" s="86"/>
      <c r="L133" s="86"/>
      <c r="M133" s="89">
        <f>H133-I133</f>
        <v>29</v>
      </c>
      <c r="N133" s="829"/>
      <c r="O133" s="807"/>
      <c r="P133" s="808"/>
      <c r="Q133" s="826"/>
      <c r="R133" s="54">
        <v>2</v>
      </c>
      <c r="S133" s="810"/>
    </row>
    <row r="134" spans="1:19" s="45" customFormat="1" ht="38.25" customHeight="1">
      <c r="A134" s="171" t="s">
        <v>448</v>
      </c>
      <c r="B134" s="146" t="s">
        <v>446</v>
      </c>
      <c r="C134" s="301"/>
      <c r="D134" s="91"/>
      <c r="E134" s="91"/>
      <c r="F134" s="168"/>
      <c r="G134" s="96">
        <f>H134/30</f>
        <v>3</v>
      </c>
      <c r="H134" s="301">
        <v>90</v>
      </c>
      <c r="I134" s="91"/>
      <c r="J134" s="91"/>
      <c r="K134" s="91"/>
      <c r="L134" s="91"/>
      <c r="M134" s="89"/>
      <c r="N134" s="300"/>
      <c r="O134" s="55"/>
      <c r="P134" s="821"/>
      <c r="Q134" s="68"/>
      <c r="R134" s="55"/>
      <c r="S134" s="821"/>
    </row>
    <row r="135" spans="1:19" s="45" customFormat="1" ht="21" customHeight="1">
      <c r="A135" s="843"/>
      <c r="B135" s="278" t="s">
        <v>36</v>
      </c>
      <c r="C135" s="408"/>
      <c r="D135" s="404"/>
      <c r="E135" s="404"/>
      <c r="F135" s="405"/>
      <c r="G135" s="1262">
        <v>1.5</v>
      </c>
      <c r="H135" s="269">
        <v>45</v>
      </c>
      <c r="I135" s="137"/>
      <c r="J135" s="137"/>
      <c r="K135" s="137"/>
      <c r="L135" s="137"/>
      <c r="M135" s="138"/>
      <c r="N135" s="352"/>
      <c r="O135" s="350"/>
      <c r="P135" s="327"/>
      <c r="Q135" s="351"/>
      <c r="R135" s="350"/>
      <c r="S135" s="327"/>
    </row>
    <row r="136" spans="1:19" s="45" customFormat="1" ht="21" customHeight="1">
      <c r="A136" s="843"/>
      <c r="B136" s="276" t="s">
        <v>37</v>
      </c>
      <c r="C136" s="408"/>
      <c r="D136" s="91">
        <v>2</v>
      </c>
      <c r="E136" s="91"/>
      <c r="F136" s="168"/>
      <c r="G136" s="96">
        <f>H136/30</f>
        <v>1.5</v>
      </c>
      <c r="H136" s="301">
        <v>45</v>
      </c>
      <c r="I136" s="91">
        <v>18</v>
      </c>
      <c r="J136" s="91">
        <v>14</v>
      </c>
      <c r="K136" s="91"/>
      <c r="L136" s="91">
        <v>4</v>
      </c>
      <c r="M136" s="89">
        <f>H136-I136</f>
        <v>27</v>
      </c>
      <c r="N136" s="300"/>
      <c r="O136" s="55">
        <v>2</v>
      </c>
      <c r="P136" s="327"/>
      <c r="Q136" s="351"/>
      <c r="R136" s="350"/>
      <c r="S136" s="327"/>
    </row>
    <row r="137" spans="1:19" s="45" customFormat="1" ht="51.75" customHeight="1">
      <c r="A137" s="1126" t="s">
        <v>203</v>
      </c>
      <c r="B137" s="1127" t="s">
        <v>444</v>
      </c>
      <c r="C137" s="1128"/>
      <c r="D137" s="1123"/>
      <c r="E137" s="1123"/>
      <c r="F137" s="1129"/>
      <c r="G137" s="1130">
        <v>6</v>
      </c>
      <c r="H137" s="47">
        <f>G137*30</f>
        <v>180</v>
      </c>
      <c r="I137" s="857"/>
      <c r="J137" s="91"/>
      <c r="K137" s="91"/>
      <c r="L137" s="91"/>
      <c r="M137" s="302"/>
      <c r="N137" s="802"/>
      <c r="O137" s="803"/>
      <c r="P137" s="804"/>
      <c r="Q137" s="827"/>
      <c r="R137" s="803"/>
      <c r="S137" s="805"/>
    </row>
    <row r="138" spans="1:19" s="45" customFormat="1" ht="21" customHeight="1">
      <c r="A138" s="806"/>
      <c r="B138" s="835" t="s">
        <v>36</v>
      </c>
      <c r="C138" s="88"/>
      <c r="D138" s="86"/>
      <c r="E138" s="86"/>
      <c r="F138" s="99"/>
      <c r="G138" s="1343">
        <v>4</v>
      </c>
      <c r="H138" s="47">
        <f>G138*30</f>
        <v>120</v>
      </c>
      <c r="I138" s="86"/>
      <c r="J138" s="86"/>
      <c r="K138" s="86"/>
      <c r="L138" s="86"/>
      <c r="M138" s="89"/>
      <c r="N138" s="788"/>
      <c r="O138" s="97"/>
      <c r="P138" s="789"/>
      <c r="Q138" s="828"/>
      <c r="R138" s="97"/>
      <c r="S138" s="794"/>
    </row>
    <row r="139" spans="1:19" s="45" customFormat="1" ht="21" customHeight="1">
      <c r="A139" s="843" t="s">
        <v>208</v>
      </c>
      <c r="B139" s="833" t="s">
        <v>37</v>
      </c>
      <c r="C139" s="88"/>
      <c r="D139" s="86">
        <v>6</v>
      </c>
      <c r="E139" s="86"/>
      <c r="F139" s="99"/>
      <c r="G139" s="84">
        <f>H139/30</f>
        <v>2</v>
      </c>
      <c r="H139" s="88">
        <v>60</v>
      </c>
      <c r="I139" s="86">
        <f>J139+L139+K139</f>
        <v>24</v>
      </c>
      <c r="J139" s="86">
        <v>16</v>
      </c>
      <c r="K139" s="86">
        <v>8</v>
      </c>
      <c r="L139" s="86"/>
      <c r="M139" s="89">
        <f>H139-I139</f>
        <v>36</v>
      </c>
      <c r="N139" s="788"/>
      <c r="O139" s="97"/>
      <c r="P139" s="789"/>
      <c r="Q139" s="828"/>
      <c r="R139" s="97"/>
      <c r="S139" s="794">
        <v>3</v>
      </c>
    </row>
    <row r="140" spans="1:19" s="1378" customFormat="1" ht="21" customHeight="1">
      <c r="A140" s="1369" t="s">
        <v>204</v>
      </c>
      <c r="B140" s="1370" t="s">
        <v>310</v>
      </c>
      <c r="C140" s="1371"/>
      <c r="D140" s="1372"/>
      <c r="E140" s="1372"/>
      <c r="F140" s="1373"/>
      <c r="G140" s="1374">
        <f>G141+G143+G149</f>
        <v>13.5</v>
      </c>
      <c r="H140" s="1375">
        <f>G140*30</f>
        <v>405</v>
      </c>
      <c r="I140" s="1372"/>
      <c r="J140" s="1372"/>
      <c r="K140" s="1372"/>
      <c r="L140" s="1372"/>
      <c r="M140" s="1373"/>
      <c r="N140" s="1376"/>
      <c r="O140" s="1372"/>
      <c r="P140" s="1377"/>
      <c r="Q140" s="1371"/>
      <c r="R140" s="1372"/>
      <c r="S140" s="1377"/>
    </row>
    <row r="141" spans="1:19" s="45" customFormat="1" ht="21" customHeight="1">
      <c r="A141" s="843" t="s">
        <v>209</v>
      </c>
      <c r="B141" s="848" t="s">
        <v>311</v>
      </c>
      <c r="C141" s="826"/>
      <c r="D141" s="807"/>
      <c r="E141" s="807"/>
      <c r="F141" s="823"/>
      <c r="G141" s="83">
        <v>2.5</v>
      </c>
      <c r="H141" s="47">
        <f aca="true" t="shared" si="9" ref="H141:H148">G141*30</f>
        <v>75</v>
      </c>
      <c r="I141" s="807"/>
      <c r="J141" s="807"/>
      <c r="K141" s="807"/>
      <c r="L141" s="807"/>
      <c r="M141" s="823"/>
      <c r="N141" s="829"/>
      <c r="O141" s="807"/>
      <c r="P141" s="808"/>
      <c r="Q141" s="826"/>
      <c r="R141" s="807"/>
      <c r="S141" s="808"/>
    </row>
    <row r="142" spans="1:19" s="45" customFormat="1" ht="21" customHeight="1">
      <c r="A142" s="806"/>
      <c r="B142" s="785" t="s">
        <v>36</v>
      </c>
      <c r="C142" s="826"/>
      <c r="D142" s="807"/>
      <c r="E142" s="807"/>
      <c r="F142" s="823"/>
      <c r="G142" s="85">
        <v>2.5</v>
      </c>
      <c r="H142" s="47">
        <f t="shared" si="9"/>
        <v>75</v>
      </c>
      <c r="I142" s="807"/>
      <c r="J142" s="807"/>
      <c r="K142" s="807"/>
      <c r="L142" s="807"/>
      <c r="M142" s="823"/>
      <c r="N142" s="829"/>
      <c r="O142" s="807"/>
      <c r="P142" s="808"/>
      <c r="Q142" s="826"/>
      <c r="R142" s="807"/>
      <c r="S142" s="808"/>
    </row>
    <row r="143" spans="1:19" s="45" customFormat="1" ht="38.25" customHeight="1">
      <c r="A143" s="843" t="s">
        <v>324</v>
      </c>
      <c r="B143" s="848" t="s">
        <v>32</v>
      </c>
      <c r="C143" s="826"/>
      <c r="D143" s="807"/>
      <c r="E143" s="807"/>
      <c r="F143" s="823"/>
      <c r="G143" s="1344">
        <f>G145+G144+G148</f>
        <v>6</v>
      </c>
      <c r="H143" s="47">
        <f t="shared" si="9"/>
        <v>180</v>
      </c>
      <c r="I143" s="807"/>
      <c r="J143" s="807"/>
      <c r="K143" s="807"/>
      <c r="L143" s="807"/>
      <c r="M143" s="823"/>
      <c r="N143" s="829"/>
      <c r="O143" s="807"/>
      <c r="P143" s="808"/>
      <c r="Q143" s="826"/>
      <c r="R143" s="807"/>
      <c r="S143" s="808"/>
    </row>
    <row r="144" spans="1:19" s="45" customFormat="1" ht="19.5" customHeight="1">
      <c r="A144" s="843"/>
      <c r="B144" s="785" t="s">
        <v>36</v>
      </c>
      <c r="C144" s="826"/>
      <c r="D144" s="807"/>
      <c r="E144" s="807"/>
      <c r="F144" s="823"/>
      <c r="G144" s="1379">
        <v>1</v>
      </c>
      <c r="H144" s="47">
        <f t="shared" si="9"/>
        <v>30</v>
      </c>
      <c r="I144" s="807"/>
      <c r="J144" s="807"/>
      <c r="K144" s="807"/>
      <c r="L144" s="807"/>
      <c r="M144" s="823"/>
      <c r="N144" s="829"/>
      <c r="O144" s="807"/>
      <c r="P144" s="808"/>
      <c r="Q144" s="826"/>
      <c r="R144" s="807"/>
      <c r="S144" s="808"/>
    </row>
    <row r="145" spans="1:19" s="45" customFormat="1" ht="21" customHeight="1">
      <c r="A145" s="843" t="s">
        <v>325</v>
      </c>
      <c r="B145" s="833" t="s">
        <v>37</v>
      </c>
      <c r="C145" s="88">
        <v>5</v>
      </c>
      <c r="D145" s="86"/>
      <c r="E145" s="86"/>
      <c r="F145" s="99"/>
      <c r="G145" s="1325">
        <v>4.5</v>
      </c>
      <c r="H145" s="47">
        <f t="shared" si="9"/>
        <v>135</v>
      </c>
      <c r="I145" s="86">
        <f>J145+L145+K145</f>
        <v>63</v>
      </c>
      <c r="J145" s="86">
        <v>36</v>
      </c>
      <c r="K145" s="86">
        <v>9</v>
      </c>
      <c r="L145" s="86">
        <v>18</v>
      </c>
      <c r="M145" s="89">
        <f>H145-I145</f>
        <v>72</v>
      </c>
      <c r="N145" s="87"/>
      <c r="O145" s="29"/>
      <c r="P145" s="704"/>
      <c r="Q145" s="54"/>
      <c r="R145" s="29">
        <v>7</v>
      </c>
      <c r="S145" s="796"/>
    </row>
    <row r="146" spans="1:19" s="45" customFormat="1" ht="39" customHeight="1">
      <c r="A146" s="806"/>
      <c r="B146" s="848" t="s">
        <v>312</v>
      </c>
      <c r="C146" s="826"/>
      <c r="D146" s="807"/>
      <c r="E146" s="807"/>
      <c r="F146" s="823"/>
      <c r="G146" s="1344">
        <v>1</v>
      </c>
      <c r="H146" s="47">
        <f t="shared" si="9"/>
        <v>30</v>
      </c>
      <c r="I146" s="807"/>
      <c r="J146" s="807"/>
      <c r="K146" s="807"/>
      <c r="L146" s="807"/>
      <c r="M146" s="823"/>
      <c r="N146" s="829"/>
      <c r="O146" s="807"/>
      <c r="P146" s="808"/>
      <c r="Q146" s="826"/>
      <c r="R146" s="807"/>
      <c r="S146" s="808"/>
    </row>
    <row r="147" spans="1:19" s="45" customFormat="1" ht="21.75" customHeight="1">
      <c r="A147" s="806"/>
      <c r="B147" s="785" t="s">
        <v>36</v>
      </c>
      <c r="C147" s="826"/>
      <c r="D147" s="807"/>
      <c r="E147" s="807"/>
      <c r="F147" s="823"/>
      <c r="G147" s="85">
        <v>0.5</v>
      </c>
      <c r="H147" s="47">
        <f t="shared" si="9"/>
        <v>15</v>
      </c>
      <c r="I147" s="807"/>
      <c r="J147" s="807"/>
      <c r="K147" s="807"/>
      <c r="L147" s="807"/>
      <c r="M147" s="823"/>
      <c r="N147" s="829"/>
      <c r="O147" s="807"/>
      <c r="P147" s="808"/>
      <c r="Q147" s="826"/>
      <c r="R147" s="807"/>
      <c r="S147" s="808"/>
    </row>
    <row r="148" spans="1:19" s="45" customFormat="1" ht="21" customHeight="1">
      <c r="A148" s="843" t="s">
        <v>326</v>
      </c>
      <c r="B148" s="833" t="s">
        <v>37</v>
      </c>
      <c r="C148" s="88"/>
      <c r="D148" s="86"/>
      <c r="E148" s="86"/>
      <c r="F148" s="819">
        <v>6</v>
      </c>
      <c r="G148" s="84">
        <v>0.5</v>
      </c>
      <c r="H148" s="1380">
        <f t="shared" si="9"/>
        <v>15</v>
      </c>
      <c r="I148" s="86">
        <f>J148+L148+K148</f>
        <v>8</v>
      </c>
      <c r="J148" s="86"/>
      <c r="K148" s="86"/>
      <c r="L148" s="86">
        <v>8</v>
      </c>
      <c r="M148" s="89">
        <f>H148-I148</f>
        <v>7</v>
      </c>
      <c r="N148" s="87"/>
      <c r="O148" s="29"/>
      <c r="P148" s="704"/>
      <c r="Q148" s="54"/>
      <c r="R148" s="29"/>
      <c r="S148" s="704">
        <v>1</v>
      </c>
    </row>
    <row r="149" spans="1:19" s="45" customFormat="1" ht="34.5" customHeight="1">
      <c r="A149" s="843" t="s">
        <v>327</v>
      </c>
      <c r="B149" s="849" t="s">
        <v>313</v>
      </c>
      <c r="C149" s="88"/>
      <c r="D149" s="86"/>
      <c r="E149" s="86"/>
      <c r="F149" s="819"/>
      <c r="G149" s="84">
        <v>5</v>
      </c>
      <c r="H149" s="54">
        <f>G149*30</f>
        <v>150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19" s="45" customFormat="1" ht="19.5" customHeight="1">
      <c r="A150" s="843"/>
      <c r="B150" s="785" t="s">
        <v>36</v>
      </c>
      <c r="C150" s="88"/>
      <c r="D150" s="86"/>
      <c r="E150" s="86"/>
      <c r="F150" s="819"/>
      <c r="G150" s="85">
        <v>1.5</v>
      </c>
      <c r="H150" s="54">
        <f>G150*30</f>
        <v>45</v>
      </c>
      <c r="I150" s="86"/>
      <c r="J150" s="86"/>
      <c r="K150" s="86"/>
      <c r="L150" s="86"/>
      <c r="M150" s="89"/>
      <c r="N150" s="87"/>
      <c r="O150" s="29"/>
      <c r="P150" s="704"/>
      <c r="Q150" s="54"/>
      <c r="R150" s="29"/>
      <c r="S150" s="704"/>
    </row>
    <row r="151" spans="1:19" s="45" customFormat="1" ht="24.75" customHeight="1">
      <c r="A151" s="843" t="s">
        <v>328</v>
      </c>
      <c r="B151" s="833" t="s">
        <v>37</v>
      </c>
      <c r="C151" s="88">
        <v>6</v>
      </c>
      <c r="D151" s="29"/>
      <c r="E151" s="29"/>
      <c r="F151" s="832"/>
      <c r="G151" s="84">
        <f>H151/30</f>
        <v>3.5</v>
      </c>
      <c r="H151" s="88">
        <v>105</v>
      </c>
      <c r="I151" s="86">
        <f>J151+L151+K151</f>
        <v>48</v>
      </c>
      <c r="J151" s="844">
        <v>32</v>
      </c>
      <c r="K151" s="86"/>
      <c r="L151" s="86">
        <v>16</v>
      </c>
      <c r="M151" s="89">
        <f>H151-I151</f>
        <v>57</v>
      </c>
      <c r="N151" s="63"/>
      <c r="O151" s="29"/>
      <c r="P151" s="704"/>
      <c r="Q151" s="54"/>
      <c r="R151" s="29"/>
      <c r="S151" s="704">
        <v>6</v>
      </c>
    </row>
    <row r="152" spans="1:19" s="45" customFormat="1" ht="21" customHeight="1">
      <c r="A152" s="843" t="s">
        <v>205</v>
      </c>
      <c r="B152" s="834" t="s">
        <v>314</v>
      </c>
      <c r="C152" s="88"/>
      <c r="D152" s="86"/>
      <c r="E152" s="86"/>
      <c r="F152" s="819"/>
      <c r="G152" s="1381">
        <f>SUM(G156+G153)</f>
        <v>9.5</v>
      </c>
      <c r="H152" s="1382">
        <f>SUM(H156+H153)</f>
        <v>285</v>
      </c>
      <c r="I152" s="840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>
      <c r="A153" s="843" t="s">
        <v>329</v>
      </c>
      <c r="B153" s="848" t="s">
        <v>30</v>
      </c>
      <c r="C153" s="88"/>
      <c r="D153" s="86"/>
      <c r="E153" s="86"/>
      <c r="F153" s="819"/>
      <c r="G153" s="83">
        <v>5</v>
      </c>
      <c r="H153" s="53">
        <v>150</v>
      </c>
      <c r="I153" s="86"/>
      <c r="J153" s="86"/>
      <c r="K153" s="86"/>
      <c r="L153" s="86"/>
      <c r="M153" s="89"/>
      <c r="N153" s="87"/>
      <c r="O153" s="29"/>
      <c r="P153" s="704"/>
      <c r="Q153" s="54"/>
      <c r="R153" s="29"/>
      <c r="S153" s="704"/>
    </row>
    <row r="154" spans="1:19" s="45" customFormat="1" ht="21" customHeight="1">
      <c r="A154" s="806"/>
      <c r="B154" s="836" t="s">
        <v>36</v>
      </c>
      <c r="C154" s="53"/>
      <c r="D154" s="23"/>
      <c r="E154" s="23"/>
      <c r="F154" s="832"/>
      <c r="G154" s="83">
        <v>1</v>
      </c>
      <c r="H154" s="156">
        <v>30</v>
      </c>
      <c r="I154" s="23"/>
      <c r="J154" s="26"/>
      <c r="K154" s="23"/>
      <c r="L154" s="23"/>
      <c r="M154" s="59"/>
      <c r="N154" s="62"/>
      <c r="O154" s="23"/>
      <c r="P154" s="791"/>
      <c r="Q154" s="53"/>
      <c r="R154" s="23"/>
      <c r="S154" s="704"/>
    </row>
    <row r="155" spans="1:19" s="45" customFormat="1" ht="21" customHeight="1">
      <c r="A155" s="843" t="s">
        <v>332</v>
      </c>
      <c r="B155" s="833" t="s">
        <v>37</v>
      </c>
      <c r="C155" s="88">
        <v>3</v>
      </c>
      <c r="D155" s="86"/>
      <c r="E155" s="86"/>
      <c r="F155" s="99"/>
      <c r="G155" s="84">
        <f>H155/30</f>
        <v>4</v>
      </c>
      <c r="H155" s="88">
        <v>120</v>
      </c>
      <c r="I155" s="86">
        <f>J155+L155+K155</f>
        <v>54</v>
      </c>
      <c r="J155" s="86">
        <v>36</v>
      </c>
      <c r="K155" s="86">
        <v>9</v>
      </c>
      <c r="L155" s="86">
        <v>9</v>
      </c>
      <c r="M155" s="89">
        <f>H155-I155</f>
        <v>66</v>
      </c>
      <c r="N155" s="87"/>
      <c r="O155" s="29"/>
      <c r="P155" s="704">
        <v>6</v>
      </c>
      <c r="Q155" s="54"/>
      <c r="R155" s="29"/>
      <c r="S155" s="704"/>
    </row>
    <row r="156" spans="1:19" s="45" customFormat="1" ht="33" customHeight="1">
      <c r="A156" s="843" t="s">
        <v>330</v>
      </c>
      <c r="B156" s="848" t="s">
        <v>31</v>
      </c>
      <c r="C156" s="88"/>
      <c r="D156" s="86"/>
      <c r="E156" s="86"/>
      <c r="F156" s="819"/>
      <c r="G156" s="83">
        <f>H156/30</f>
        <v>4.5</v>
      </c>
      <c r="H156" s="90">
        <v>135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19" s="45" customFormat="1" ht="21" customHeight="1">
      <c r="A157" s="806"/>
      <c r="B157" s="836" t="s">
        <v>36</v>
      </c>
      <c r="C157" s="88"/>
      <c r="D157" s="86"/>
      <c r="E157" s="86"/>
      <c r="F157" s="99"/>
      <c r="G157" s="83">
        <f>H157/30</f>
        <v>1</v>
      </c>
      <c r="H157" s="90">
        <v>30</v>
      </c>
      <c r="I157" s="86"/>
      <c r="J157" s="86"/>
      <c r="K157" s="86"/>
      <c r="L157" s="86"/>
      <c r="M157" s="89"/>
      <c r="N157" s="87"/>
      <c r="O157" s="29"/>
      <c r="P157" s="704"/>
      <c r="Q157" s="54"/>
      <c r="R157" s="29"/>
      <c r="S157" s="704"/>
    </row>
    <row r="158" spans="1:19" s="45" customFormat="1" ht="21" customHeight="1">
      <c r="A158" s="843" t="s">
        <v>331</v>
      </c>
      <c r="B158" s="833" t="s">
        <v>37</v>
      </c>
      <c r="C158" s="88">
        <v>4</v>
      </c>
      <c r="D158" s="86"/>
      <c r="E158" s="86"/>
      <c r="F158" s="99"/>
      <c r="G158" s="84">
        <f>H158/30</f>
        <v>3.5</v>
      </c>
      <c r="H158" s="88">
        <v>105</v>
      </c>
      <c r="I158" s="86">
        <v>45</v>
      </c>
      <c r="J158" s="86">
        <v>30</v>
      </c>
      <c r="K158" s="86"/>
      <c r="L158" s="86">
        <v>15</v>
      </c>
      <c r="M158" s="89">
        <f>H158-I158</f>
        <v>60</v>
      </c>
      <c r="N158" s="87"/>
      <c r="O158" s="29"/>
      <c r="P158" s="704"/>
      <c r="Q158" s="54">
        <v>3</v>
      </c>
      <c r="R158" s="29"/>
      <c r="S158" s="704"/>
    </row>
    <row r="159" spans="1:19" s="45" customFormat="1" ht="38.25" customHeight="1">
      <c r="A159" s="843" t="s">
        <v>206</v>
      </c>
      <c r="B159" s="834" t="s">
        <v>315</v>
      </c>
      <c r="C159" s="88"/>
      <c r="D159" s="86"/>
      <c r="E159" s="86"/>
      <c r="F159" s="99"/>
      <c r="G159" s="1345">
        <f>SUM(G163+G160)</f>
        <v>8.5</v>
      </c>
      <c r="H159" s="839">
        <f>SUM(H163+H160)</f>
        <v>255</v>
      </c>
      <c r="I159" s="840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>
      <c r="A160" s="843" t="s">
        <v>333</v>
      </c>
      <c r="B160" s="848" t="s">
        <v>50</v>
      </c>
      <c r="C160" s="88"/>
      <c r="D160" s="86"/>
      <c r="E160" s="86"/>
      <c r="F160" s="99"/>
      <c r="G160" s="1341">
        <v>4.5</v>
      </c>
      <c r="H160" s="88">
        <f aca="true" t="shared" si="10" ref="H160:H165">G160*30</f>
        <v>135</v>
      </c>
      <c r="I160" s="86"/>
      <c r="J160" s="86"/>
      <c r="K160" s="86"/>
      <c r="L160" s="86"/>
      <c r="M160" s="89"/>
      <c r="N160" s="87"/>
      <c r="O160" s="29"/>
      <c r="P160" s="704"/>
      <c r="Q160" s="54"/>
      <c r="R160" s="29"/>
      <c r="S160" s="704"/>
    </row>
    <row r="161" spans="1:19" s="45" customFormat="1" ht="21" customHeight="1">
      <c r="A161" s="806"/>
      <c r="B161" s="836" t="s">
        <v>36</v>
      </c>
      <c r="C161" s="53"/>
      <c r="D161" s="23"/>
      <c r="E161" s="23"/>
      <c r="F161" s="832"/>
      <c r="G161" s="1344">
        <v>1.5</v>
      </c>
      <c r="H161" s="88">
        <f t="shared" si="10"/>
        <v>45</v>
      </c>
      <c r="I161" s="23"/>
      <c r="J161" s="26"/>
      <c r="K161" s="23"/>
      <c r="L161" s="23"/>
      <c r="M161" s="59"/>
      <c r="N161" s="62"/>
      <c r="O161" s="23"/>
      <c r="P161" s="791"/>
      <c r="Q161" s="53"/>
      <c r="R161" s="23"/>
      <c r="S161" s="791"/>
    </row>
    <row r="162" spans="1:19" s="45" customFormat="1" ht="21" customHeight="1">
      <c r="A162" s="843" t="s">
        <v>335</v>
      </c>
      <c r="B162" s="833" t="s">
        <v>37</v>
      </c>
      <c r="C162" s="88">
        <v>4</v>
      </c>
      <c r="D162" s="86"/>
      <c r="E162" s="86"/>
      <c r="F162" s="99"/>
      <c r="G162" s="1341">
        <v>3</v>
      </c>
      <c r="H162" s="88">
        <f t="shared" si="10"/>
        <v>90</v>
      </c>
      <c r="I162" s="86">
        <f>J162+L162+K162</f>
        <v>45</v>
      </c>
      <c r="J162" s="86">
        <v>30</v>
      </c>
      <c r="K162" s="86">
        <v>15</v>
      </c>
      <c r="L162" s="86"/>
      <c r="M162" s="89">
        <f>H162-I162</f>
        <v>45</v>
      </c>
      <c r="N162" s="87"/>
      <c r="O162" s="29"/>
      <c r="P162" s="704"/>
      <c r="Q162" s="54">
        <v>3</v>
      </c>
      <c r="R162" s="29"/>
      <c r="S162" s="704"/>
    </row>
    <row r="163" spans="1:19" s="45" customFormat="1" ht="21" customHeight="1">
      <c r="A163" s="843" t="s">
        <v>334</v>
      </c>
      <c r="B163" s="850" t="s">
        <v>33</v>
      </c>
      <c r="C163" s="54"/>
      <c r="D163" s="29"/>
      <c r="E163" s="29"/>
      <c r="F163" s="832"/>
      <c r="G163" s="84">
        <v>4</v>
      </c>
      <c r="H163" s="88">
        <f t="shared" si="10"/>
        <v>120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>
      <c r="A164" s="806"/>
      <c r="B164" s="836" t="s">
        <v>36</v>
      </c>
      <c r="C164" s="54"/>
      <c r="D164" s="29"/>
      <c r="E164" s="29"/>
      <c r="F164" s="832"/>
      <c r="G164" s="83">
        <v>1</v>
      </c>
      <c r="H164" s="90">
        <f t="shared" si="10"/>
        <v>30</v>
      </c>
      <c r="I164" s="44"/>
      <c r="J164" s="30"/>
      <c r="K164" s="29"/>
      <c r="L164" s="29"/>
      <c r="M164" s="61"/>
      <c r="N164" s="63"/>
      <c r="O164" s="29"/>
      <c r="P164" s="704"/>
      <c r="Q164" s="54"/>
      <c r="R164" s="29"/>
      <c r="S164" s="704"/>
    </row>
    <row r="165" spans="1:19" s="45" customFormat="1" ht="21" customHeight="1">
      <c r="A165" s="843" t="s">
        <v>336</v>
      </c>
      <c r="B165" s="833" t="s">
        <v>37</v>
      </c>
      <c r="C165" s="88"/>
      <c r="D165" s="86"/>
      <c r="E165" s="86"/>
      <c r="F165" s="99"/>
      <c r="G165" s="84">
        <v>3</v>
      </c>
      <c r="H165" s="88">
        <f t="shared" si="10"/>
        <v>90</v>
      </c>
      <c r="I165" s="86">
        <f>J165+L165+K165</f>
        <v>43</v>
      </c>
      <c r="J165" s="86">
        <v>26</v>
      </c>
      <c r="K165" s="86"/>
      <c r="L165" s="86">
        <v>17</v>
      </c>
      <c r="M165" s="89">
        <f>H165-I165</f>
        <v>47</v>
      </c>
      <c r="N165" s="87"/>
      <c r="O165" s="29"/>
      <c r="P165" s="704"/>
      <c r="Q165" s="54"/>
      <c r="R165" s="29"/>
      <c r="S165" s="704"/>
    </row>
    <row r="166" spans="1:19" s="45" customFormat="1" ht="21" customHeight="1">
      <c r="A166" s="806"/>
      <c r="B166" s="833" t="s">
        <v>37</v>
      </c>
      <c r="C166" s="88"/>
      <c r="D166" s="86"/>
      <c r="E166" s="86"/>
      <c r="F166" s="99"/>
      <c r="G166" s="84">
        <f>H166/30</f>
        <v>2</v>
      </c>
      <c r="H166" s="88">
        <v>60</v>
      </c>
      <c r="I166" s="86">
        <f>J166+L166+K166</f>
        <v>27</v>
      </c>
      <c r="J166" s="86">
        <v>18</v>
      </c>
      <c r="K166" s="86"/>
      <c r="L166" s="86">
        <v>9</v>
      </c>
      <c r="M166" s="89">
        <f>H166-I166</f>
        <v>33</v>
      </c>
      <c r="N166" s="87"/>
      <c r="O166" s="29"/>
      <c r="P166" s="704"/>
      <c r="Q166" s="54"/>
      <c r="R166" s="29">
        <v>3</v>
      </c>
      <c r="S166" s="704"/>
    </row>
    <row r="167" spans="1:19" s="45" customFormat="1" ht="21" customHeight="1">
      <c r="A167" s="806"/>
      <c r="B167" s="833" t="s">
        <v>37</v>
      </c>
      <c r="C167" s="88"/>
      <c r="D167" s="86">
        <v>6</v>
      </c>
      <c r="E167" s="86"/>
      <c r="F167" s="99"/>
      <c r="G167" s="84">
        <f>H167/30</f>
        <v>1</v>
      </c>
      <c r="H167" s="88">
        <v>30</v>
      </c>
      <c r="I167" s="86">
        <f>J167+L167+K167</f>
        <v>16</v>
      </c>
      <c r="J167" s="86">
        <v>8</v>
      </c>
      <c r="K167" s="86"/>
      <c r="L167" s="86">
        <v>8</v>
      </c>
      <c r="M167" s="89">
        <f>H167-I167</f>
        <v>14</v>
      </c>
      <c r="N167" s="87"/>
      <c r="O167" s="29"/>
      <c r="P167" s="704"/>
      <c r="Q167" s="54"/>
      <c r="R167" s="29"/>
      <c r="S167" s="704">
        <v>2</v>
      </c>
    </row>
    <row r="168" spans="1:19" s="45" customFormat="1" ht="21" customHeight="1" thickBot="1">
      <c r="A168" s="820"/>
      <c r="B168" s="299"/>
      <c r="C168" s="300"/>
      <c r="D168" s="91"/>
      <c r="E168" s="91"/>
      <c r="F168" s="98"/>
      <c r="G168" s="242"/>
      <c r="H168" s="301"/>
      <c r="I168" s="91"/>
      <c r="J168" s="91"/>
      <c r="K168" s="91"/>
      <c r="L168" s="91"/>
      <c r="M168" s="302"/>
      <c r="N168" s="830"/>
      <c r="O168" s="157"/>
      <c r="P168" s="831"/>
      <c r="Q168" s="58"/>
      <c r="R168" s="55"/>
      <c r="S168" s="821"/>
    </row>
    <row r="169" spans="1:19" s="45" customFormat="1" ht="21" customHeight="1" thickBot="1">
      <c r="A169" s="2979" t="s">
        <v>316</v>
      </c>
      <c r="B169" s="2980"/>
      <c r="C169" s="2980"/>
      <c r="D169" s="2980"/>
      <c r="E169" s="2980"/>
      <c r="F169" s="2980"/>
      <c r="G169" s="2980"/>
      <c r="H169" s="2980"/>
      <c r="I169" s="2980"/>
      <c r="J169" s="2980"/>
      <c r="K169" s="2980"/>
      <c r="L169" s="2980"/>
      <c r="M169" s="2980"/>
      <c r="N169" s="2980"/>
      <c r="O169" s="2980"/>
      <c r="P169" s="2980"/>
      <c r="Q169" s="2980"/>
      <c r="R169" s="2980"/>
      <c r="S169" s="2981"/>
    </row>
    <row r="170" spans="1:19" s="45" customFormat="1" ht="39" customHeight="1">
      <c r="A170" s="843" t="s">
        <v>203</v>
      </c>
      <c r="B170" s="1121" t="s">
        <v>443</v>
      </c>
      <c r="C170" s="1122"/>
      <c r="D170" s="1123"/>
      <c r="E170" s="1123"/>
      <c r="F170" s="1124"/>
      <c r="G170" s="1125">
        <f>H170/30</f>
        <v>4</v>
      </c>
      <c r="H170" s="418">
        <v>120</v>
      </c>
      <c r="I170" s="91"/>
      <c r="J170" s="91"/>
      <c r="K170" s="91"/>
      <c r="L170" s="91"/>
      <c r="M170" s="302"/>
      <c r="N170" s="300"/>
      <c r="O170" s="55"/>
      <c r="P170" s="821"/>
      <c r="Q170" s="68"/>
      <c r="R170" s="55"/>
      <c r="S170" s="821"/>
    </row>
    <row r="171" spans="1:19" s="45" customFormat="1" ht="21" customHeight="1">
      <c r="A171" s="820"/>
      <c r="B171" s="41" t="s">
        <v>36</v>
      </c>
      <c r="C171" s="87"/>
      <c r="D171" s="86"/>
      <c r="E171" s="86"/>
      <c r="F171" s="67"/>
      <c r="G171" s="83">
        <f>H171/30</f>
        <v>1</v>
      </c>
      <c r="H171" s="90">
        <v>30</v>
      </c>
      <c r="I171" s="86"/>
      <c r="J171" s="86"/>
      <c r="K171" s="86"/>
      <c r="L171" s="86"/>
      <c r="M171" s="89"/>
      <c r="N171" s="788"/>
      <c r="O171" s="46"/>
      <c r="P171" s="790"/>
      <c r="Q171" s="402"/>
      <c r="R171" s="46"/>
      <c r="S171" s="790"/>
    </row>
    <row r="172" spans="1:19" s="45" customFormat="1" ht="21" customHeight="1">
      <c r="A172" s="843" t="s">
        <v>208</v>
      </c>
      <c r="B172" s="146" t="s">
        <v>37</v>
      </c>
      <c r="C172" s="87"/>
      <c r="D172" s="86">
        <v>4</v>
      </c>
      <c r="E172" s="86"/>
      <c r="F172" s="67"/>
      <c r="G172" s="84">
        <f>H172/30</f>
        <v>3</v>
      </c>
      <c r="H172" s="88">
        <v>90</v>
      </c>
      <c r="I172" s="86">
        <f>J172+L172+K172</f>
        <v>60</v>
      </c>
      <c r="J172" s="86">
        <v>30</v>
      </c>
      <c r="K172" s="86">
        <v>30</v>
      </c>
      <c r="L172" s="86"/>
      <c r="M172" s="89">
        <f>H172-I172</f>
        <v>30</v>
      </c>
      <c r="N172" s="788"/>
      <c r="O172" s="46"/>
      <c r="P172" s="790"/>
      <c r="Q172" s="402">
        <v>4</v>
      </c>
      <c r="R172" s="46"/>
      <c r="S172" s="790"/>
    </row>
    <row r="173" spans="1:19" s="45" customFormat="1" ht="33" customHeight="1">
      <c r="A173" s="843" t="s">
        <v>202</v>
      </c>
      <c r="B173" s="851" t="s">
        <v>317</v>
      </c>
      <c r="C173" s="300"/>
      <c r="D173" s="91"/>
      <c r="E173" s="91"/>
      <c r="F173" s="168"/>
      <c r="G173" s="83"/>
      <c r="H173" s="822"/>
      <c r="I173" s="91"/>
      <c r="J173" s="91"/>
      <c r="K173" s="91"/>
      <c r="L173" s="91"/>
      <c r="M173" s="302"/>
      <c r="N173" s="300"/>
      <c r="O173" s="55"/>
      <c r="P173" s="821"/>
      <c r="Q173" s="68"/>
      <c r="R173" s="55"/>
      <c r="S173" s="821"/>
    </row>
    <row r="174" spans="1:19" s="45" customFormat="1" ht="24.75" customHeight="1" hidden="1">
      <c r="A174" s="820"/>
      <c r="B174" s="41" t="s">
        <v>36</v>
      </c>
      <c r="C174" s="300"/>
      <c r="D174" s="91"/>
      <c r="E174" s="91"/>
      <c r="F174" s="168"/>
      <c r="G174" s="83"/>
      <c r="H174" s="822"/>
      <c r="I174" s="91"/>
      <c r="J174" s="91"/>
      <c r="K174" s="91"/>
      <c r="L174" s="91"/>
      <c r="M174" s="302"/>
      <c r="N174" s="300"/>
      <c r="O174" s="55"/>
      <c r="P174" s="821"/>
      <c r="Q174" s="68"/>
      <c r="R174" s="55"/>
      <c r="S174" s="821"/>
    </row>
    <row r="175" spans="1:19" s="45" customFormat="1" ht="33.75" customHeight="1">
      <c r="A175" s="843" t="s">
        <v>323</v>
      </c>
      <c r="B175" s="852" t="s">
        <v>337</v>
      </c>
      <c r="C175" s="87"/>
      <c r="D175" s="86">
        <v>5</v>
      </c>
      <c r="E175" s="86"/>
      <c r="F175" s="67"/>
      <c r="G175" s="96">
        <f>H175/30</f>
        <v>3</v>
      </c>
      <c r="H175" s="88">
        <v>90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54</v>
      </c>
      <c r="N175" s="87"/>
      <c r="O175" s="148"/>
      <c r="P175" s="401"/>
      <c r="Q175" s="795"/>
      <c r="R175" s="148">
        <v>4</v>
      </c>
      <c r="S175" s="401"/>
    </row>
    <row r="176" spans="1:19" s="45" customFormat="1" ht="33" customHeight="1" thickBot="1">
      <c r="A176" s="843" t="s">
        <v>445</v>
      </c>
      <c r="B176" s="853" t="s">
        <v>320</v>
      </c>
      <c r="C176" s="87"/>
      <c r="D176" s="86">
        <v>5</v>
      </c>
      <c r="E176" s="86"/>
      <c r="F176" s="67"/>
      <c r="G176" s="96">
        <f>H176/30</f>
        <v>4.5</v>
      </c>
      <c r="H176" s="88">
        <v>135</v>
      </c>
      <c r="I176" s="86">
        <f>J176+L176+K176</f>
        <v>36</v>
      </c>
      <c r="J176" s="86">
        <v>18</v>
      </c>
      <c r="K176" s="86">
        <v>9</v>
      </c>
      <c r="L176" s="86">
        <v>9</v>
      </c>
      <c r="M176" s="89">
        <f>H176-I176</f>
        <v>99</v>
      </c>
      <c r="N176" s="87"/>
      <c r="O176" s="46"/>
      <c r="P176" s="790"/>
      <c r="Q176" s="402"/>
      <c r="R176" s="46">
        <v>4</v>
      </c>
      <c r="S176" s="790"/>
    </row>
    <row r="177" spans="1:19" s="45" customFormat="1" ht="17.25" customHeight="1" thickBot="1">
      <c r="A177" s="2979" t="s">
        <v>318</v>
      </c>
      <c r="B177" s="2980"/>
      <c r="C177" s="2980"/>
      <c r="D177" s="2980"/>
      <c r="E177" s="2980"/>
      <c r="F177" s="2980"/>
      <c r="G177" s="2980"/>
      <c r="H177" s="2980"/>
      <c r="I177" s="2980"/>
      <c r="J177" s="2980"/>
      <c r="K177" s="2980"/>
      <c r="L177" s="2980"/>
      <c r="M177" s="2980"/>
      <c r="N177" s="2980"/>
      <c r="O177" s="2980"/>
      <c r="P177" s="2980"/>
      <c r="Q177" s="2980"/>
      <c r="R177" s="2980"/>
      <c r="S177" s="2981"/>
    </row>
    <row r="178" spans="1:19" s="45" customFormat="1" ht="21" customHeight="1">
      <c r="A178" s="843" t="s">
        <v>207</v>
      </c>
      <c r="B178" s="854" t="s">
        <v>319</v>
      </c>
      <c r="C178" s="300"/>
      <c r="D178" s="91"/>
      <c r="E178" s="91"/>
      <c r="F178" s="168"/>
      <c r="G178" s="83">
        <f>H178/30</f>
        <v>11.5</v>
      </c>
      <c r="H178" s="822">
        <v>345</v>
      </c>
      <c r="I178" s="91"/>
      <c r="J178" s="91"/>
      <c r="K178" s="91"/>
      <c r="L178" s="91"/>
      <c r="M178" s="302"/>
      <c r="N178" s="300"/>
      <c r="O178" s="55"/>
      <c r="P178" s="821"/>
      <c r="Q178" s="68"/>
      <c r="R178" s="55"/>
      <c r="S178" s="821"/>
    </row>
    <row r="179" spans="1:19" s="45" customFormat="1" ht="21" customHeight="1">
      <c r="A179" s="820"/>
      <c r="B179" s="41" t="s">
        <v>36</v>
      </c>
      <c r="C179" s="300"/>
      <c r="D179" s="91"/>
      <c r="E179" s="91"/>
      <c r="F179" s="168"/>
      <c r="G179" s="83">
        <f>H179/30</f>
        <v>4</v>
      </c>
      <c r="H179" s="822">
        <v>120</v>
      </c>
      <c r="I179" s="91"/>
      <c r="J179" s="91"/>
      <c r="K179" s="91"/>
      <c r="L179" s="91"/>
      <c r="M179" s="302"/>
      <c r="N179" s="300"/>
      <c r="O179" s="55"/>
      <c r="P179" s="821"/>
      <c r="Q179" s="68"/>
      <c r="R179" s="55"/>
      <c r="S179" s="821"/>
    </row>
    <row r="180" spans="1:19" s="45" customFormat="1" ht="23.25" customHeight="1">
      <c r="A180" s="843" t="s">
        <v>211</v>
      </c>
      <c r="B180" s="146" t="s">
        <v>37</v>
      </c>
      <c r="C180" s="87"/>
      <c r="D180" s="893">
        <v>4</v>
      </c>
      <c r="E180" s="86"/>
      <c r="F180" s="67"/>
      <c r="G180" s="96">
        <f>H180/30</f>
        <v>3</v>
      </c>
      <c r="H180" s="88">
        <v>90</v>
      </c>
      <c r="I180" s="86">
        <f>J180+L180+K180</f>
        <v>36</v>
      </c>
      <c r="J180" s="86"/>
      <c r="K180" s="86"/>
      <c r="L180" s="86">
        <v>36</v>
      </c>
      <c r="M180" s="89">
        <f>H180-I180</f>
        <v>54</v>
      </c>
      <c r="N180" s="788"/>
      <c r="O180" s="46"/>
      <c r="P180" s="790"/>
      <c r="Q180" s="402">
        <v>4</v>
      </c>
      <c r="R180" s="46"/>
      <c r="S180" s="790"/>
    </row>
    <row r="181" spans="1:19" s="45" customFormat="1" ht="21" customHeight="1" thickBot="1">
      <c r="A181" s="843" t="s">
        <v>212</v>
      </c>
      <c r="B181" s="146" t="s">
        <v>37</v>
      </c>
      <c r="C181" s="87"/>
      <c r="D181" s="86">
        <v>5</v>
      </c>
      <c r="E181" s="86"/>
      <c r="F181" s="67"/>
      <c r="G181" s="96">
        <f>H181/30</f>
        <v>4.5</v>
      </c>
      <c r="H181" s="88">
        <v>135</v>
      </c>
      <c r="I181" s="86">
        <v>72</v>
      </c>
      <c r="J181" s="86"/>
      <c r="K181" s="86"/>
      <c r="L181" s="86">
        <v>72</v>
      </c>
      <c r="M181" s="89">
        <f>H181-I181</f>
        <v>63</v>
      </c>
      <c r="N181" s="788"/>
      <c r="O181" s="46"/>
      <c r="P181" s="790"/>
      <c r="Q181" s="402"/>
      <c r="R181" s="46">
        <v>8</v>
      </c>
      <c r="S181" s="790"/>
    </row>
    <row r="182" spans="1:19" s="45" customFormat="1" ht="18" customHeight="1" thickBot="1">
      <c r="A182" s="178"/>
      <c r="B182" s="204" t="s">
        <v>180</v>
      </c>
      <c r="C182" s="205"/>
      <c r="D182" s="205"/>
      <c r="E182" s="205"/>
      <c r="F182" s="206"/>
      <c r="G182" s="185">
        <f>G183+G184</f>
        <v>57.5</v>
      </c>
      <c r="H182" s="207">
        <f>G182*30</f>
        <v>1725</v>
      </c>
      <c r="I182" s="208"/>
      <c r="J182" s="208"/>
      <c r="K182" s="208"/>
      <c r="L182" s="208"/>
      <c r="M182" s="786"/>
      <c r="N182" s="792"/>
      <c r="O182" s="209"/>
      <c r="P182" s="210"/>
      <c r="Q182" s="792"/>
      <c r="R182" s="209"/>
      <c r="S182" s="210"/>
    </row>
    <row r="183" spans="1:19" s="45" customFormat="1" ht="18" customHeight="1" thickBot="1">
      <c r="A183" s="179"/>
      <c r="B183" s="766" t="s">
        <v>72</v>
      </c>
      <c r="C183" s="211"/>
      <c r="D183" s="211"/>
      <c r="E183" s="211"/>
      <c r="F183" s="212"/>
      <c r="G183" s="767">
        <f>G135+G127+G132+G138+G142+G147+G154+G157+G161+G164</f>
        <v>14</v>
      </c>
      <c r="H183" s="767">
        <f>H135+H127+H132+H138+H142+H147+H154+H157+H161+H164</f>
        <v>420</v>
      </c>
      <c r="I183" s="213"/>
      <c r="J183" s="208"/>
      <c r="K183" s="213"/>
      <c r="L183" s="213"/>
      <c r="M183" s="787"/>
      <c r="N183" s="793"/>
      <c r="O183" s="214"/>
      <c r="P183" s="215"/>
      <c r="Q183" s="793"/>
      <c r="R183" s="214"/>
      <c r="S183" s="215"/>
    </row>
    <row r="184" spans="1:19" s="45" customFormat="1" ht="18" customHeight="1" thickBot="1">
      <c r="A184" s="178"/>
      <c r="B184" s="204" t="s">
        <v>179</v>
      </c>
      <c r="C184" s="205"/>
      <c r="D184" s="205"/>
      <c r="E184" s="205"/>
      <c r="F184" s="206"/>
      <c r="G184" s="185">
        <f aca="true" t="shared" si="11" ref="G184:M184">G136+G128+G130+G133+G139+G145+G148+G151+G155+G158+G162+G165+G172+G175+G176</f>
        <v>43.5</v>
      </c>
      <c r="H184" s="185">
        <f t="shared" si="11"/>
        <v>1305</v>
      </c>
      <c r="I184" s="185">
        <f t="shared" si="11"/>
        <v>580</v>
      </c>
      <c r="J184" s="185">
        <f t="shared" si="11"/>
        <v>348</v>
      </c>
      <c r="K184" s="185">
        <f t="shared" si="11"/>
        <v>104</v>
      </c>
      <c r="L184" s="185">
        <f t="shared" si="11"/>
        <v>128</v>
      </c>
      <c r="M184" s="185">
        <f t="shared" si="11"/>
        <v>725</v>
      </c>
      <c r="N184" s="185">
        <f>N128+N130+N133+N139+N148+N151+N155+N158+N162+N165+N172+N175+N176</f>
        <v>0</v>
      </c>
      <c r="O184" s="185">
        <v>2</v>
      </c>
      <c r="P184" s="185">
        <f>P128+P130+P133+P139+P148+P151+P155+P158+P162+P165+P172+P175+P176</f>
        <v>6</v>
      </c>
      <c r="Q184" s="185">
        <f>Q130+Q158+Q162+Q172</f>
        <v>14</v>
      </c>
      <c r="R184" s="185">
        <f>R133+R145+R166+R175+R176</f>
        <v>20</v>
      </c>
      <c r="S184" s="185">
        <f>S128+S139+S148+S151+S167</f>
        <v>15</v>
      </c>
    </row>
    <row r="185" spans="1:19" s="45" customFormat="1" ht="22.5" customHeight="1" thickBot="1">
      <c r="A185" s="2982"/>
      <c r="B185" s="2983"/>
      <c r="C185" s="2983"/>
      <c r="D185" s="2983"/>
      <c r="E185" s="2983"/>
      <c r="F185" s="2983"/>
      <c r="G185" s="2983"/>
      <c r="H185" s="2983"/>
      <c r="I185" s="2983"/>
      <c r="J185" s="2983"/>
      <c r="K185" s="2983"/>
      <c r="L185" s="2983"/>
      <c r="M185" s="2983"/>
      <c r="N185" s="2983"/>
      <c r="O185" s="2983"/>
      <c r="P185" s="2983"/>
      <c r="Q185" s="2983"/>
      <c r="R185" s="2983"/>
      <c r="S185" s="2984"/>
    </row>
    <row r="186" spans="1:21" s="45" customFormat="1" ht="15" customHeight="1" thickBot="1">
      <c r="A186" s="2969" t="s">
        <v>343</v>
      </c>
      <c r="B186" s="2970"/>
      <c r="C186" s="2970"/>
      <c r="D186" s="2970"/>
      <c r="E186" s="2970"/>
      <c r="F186" s="2970"/>
      <c r="G186" s="2970"/>
      <c r="H186" s="2970"/>
      <c r="I186" s="2970"/>
      <c r="J186" s="2970"/>
      <c r="K186" s="2970"/>
      <c r="L186" s="2970"/>
      <c r="M186" s="2970"/>
      <c r="N186" s="2970"/>
      <c r="O186" s="2970"/>
      <c r="P186" s="2970"/>
      <c r="Q186" s="2970"/>
      <c r="R186" s="2970"/>
      <c r="S186" s="3111"/>
      <c r="T186" s="45" t="s">
        <v>468</v>
      </c>
      <c r="U186" s="45" t="s">
        <v>469</v>
      </c>
    </row>
    <row r="187" spans="1:22" s="45" customFormat="1" ht="36" customHeight="1">
      <c r="A187" s="906" t="s">
        <v>183</v>
      </c>
      <c r="B187" s="907" t="s">
        <v>371</v>
      </c>
      <c r="C187" s="721">
        <v>6</v>
      </c>
      <c r="D187" s="722"/>
      <c r="E187" s="729"/>
      <c r="F187" s="730"/>
      <c r="G187" s="724">
        <v>2</v>
      </c>
      <c r="H187" s="908">
        <f>G187*30</f>
        <v>60</v>
      </c>
      <c r="I187" s="909">
        <f>SUM(J187:L187)</f>
        <v>32</v>
      </c>
      <c r="J187" s="910">
        <v>16</v>
      </c>
      <c r="K187" s="911">
        <v>8</v>
      </c>
      <c r="L187" s="911">
        <v>8</v>
      </c>
      <c r="M187" s="912">
        <f>H187-I187</f>
        <v>28</v>
      </c>
      <c r="N187" s="913" t="s">
        <v>181</v>
      </c>
      <c r="O187" s="914" t="s">
        <v>181</v>
      </c>
      <c r="P187" s="716" t="s">
        <v>181</v>
      </c>
      <c r="Q187" s="913" t="s">
        <v>181</v>
      </c>
      <c r="R187" s="914" t="s">
        <v>181</v>
      </c>
      <c r="S187" s="716">
        <v>4</v>
      </c>
      <c r="T187" s="1383"/>
      <c r="U187" s="1383">
        <f>G187</f>
        <v>2</v>
      </c>
      <c r="V187" s="1383">
        <f>SUM(T187:U187)</f>
        <v>2</v>
      </c>
    </row>
    <row r="188" spans="1:22" s="45" customFormat="1" ht="37.5" customHeight="1">
      <c r="A188" s="906" t="s">
        <v>184</v>
      </c>
      <c r="B188" s="915" t="s">
        <v>182</v>
      </c>
      <c r="C188" s="721"/>
      <c r="D188" s="722"/>
      <c r="E188" s="729"/>
      <c r="F188" s="730"/>
      <c r="G188" s="724">
        <f>G189+G191+G192</f>
        <v>9</v>
      </c>
      <c r="H188" s="996">
        <f>H189+H191+H192</f>
        <v>270</v>
      </c>
      <c r="I188" s="734"/>
      <c r="J188" s="723"/>
      <c r="K188" s="722"/>
      <c r="L188" s="722"/>
      <c r="M188" s="917"/>
      <c r="N188" s="731" t="s">
        <v>181</v>
      </c>
      <c r="O188" s="732" t="s">
        <v>181</v>
      </c>
      <c r="P188" s="733" t="s">
        <v>181</v>
      </c>
      <c r="Q188" s="731" t="s">
        <v>181</v>
      </c>
      <c r="R188" s="732" t="s">
        <v>181</v>
      </c>
      <c r="S188" s="733" t="s">
        <v>181</v>
      </c>
      <c r="T188" s="1383"/>
      <c r="U188" s="1383"/>
      <c r="V188" s="1383">
        <f aca="true" t="shared" si="12" ref="V188:V223">SUM(T188:U188)</f>
        <v>0</v>
      </c>
    </row>
    <row r="189" spans="1:22" s="45" customFormat="1" ht="18" customHeight="1">
      <c r="A189" s="918"/>
      <c r="B189" s="919" t="s">
        <v>36</v>
      </c>
      <c r="C189" s="721"/>
      <c r="D189" s="722"/>
      <c r="E189" s="729"/>
      <c r="F189" s="730"/>
      <c r="G189" s="725">
        <v>3.5</v>
      </c>
      <c r="H189" s="920">
        <f>G189*30</f>
        <v>105</v>
      </c>
      <c r="I189" s="734"/>
      <c r="J189" s="723"/>
      <c r="K189" s="722"/>
      <c r="L189" s="722"/>
      <c r="M189" s="917"/>
      <c r="N189" s="731" t="s">
        <v>181</v>
      </c>
      <c r="O189" s="732" t="s">
        <v>181</v>
      </c>
      <c r="P189" s="733" t="s">
        <v>181</v>
      </c>
      <c r="Q189" s="731" t="s">
        <v>181</v>
      </c>
      <c r="R189" s="732" t="s">
        <v>181</v>
      </c>
      <c r="S189" s="733" t="s">
        <v>181</v>
      </c>
      <c r="T189" s="1383">
        <f>G189</f>
        <v>3.5</v>
      </c>
      <c r="U189" s="1383"/>
      <c r="V189" s="1383">
        <f t="shared" si="12"/>
        <v>3.5</v>
      </c>
    </row>
    <row r="190" spans="1:22" s="1172" customFormat="1" ht="18" customHeight="1">
      <c r="A190" s="1161" t="s">
        <v>185</v>
      </c>
      <c r="B190" s="1162" t="s">
        <v>37</v>
      </c>
      <c r="C190" s="1163"/>
      <c r="D190" s="1164"/>
      <c r="E190" s="1165"/>
      <c r="F190" s="1166"/>
      <c r="G190" s="1167">
        <f>SUM(G$191:G$192)</f>
        <v>5.5</v>
      </c>
      <c r="H190" s="1168">
        <f aca="true" t="shared" si="13" ref="H190:M190">SUM(H$191:H$192)</f>
        <v>165</v>
      </c>
      <c r="I190" s="1168">
        <f t="shared" si="13"/>
        <v>99</v>
      </c>
      <c r="J190" s="1168">
        <f t="shared" si="13"/>
        <v>51</v>
      </c>
      <c r="K190" s="1168">
        <f t="shared" si="13"/>
        <v>24</v>
      </c>
      <c r="L190" s="1168">
        <f t="shared" si="13"/>
        <v>24</v>
      </c>
      <c r="M190" s="1168">
        <f t="shared" si="13"/>
        <v>66</v>
      </c>
      <c r="N190" s="1169" t="s">
        <v>181</v>
      </c>
      <c r="O190" s="1170" t="s">
        <v>181</v>
      </c>
      <c r="P190" s="1171" t="s">
        <v>181</v>
      </c>
      <c r="Q190" s="1169" t="s">
        <v>181</v>
      </c>
      <c r="R190" s="1170" t="s">
        <v>181</v>
      </c>
      <c r="S190" s="1171" t="s">
        <v>181</v>
      </c>
      <c r="T190" s="1384"/>
      <c r="U190" s="1384">
        <f>G190</f>
        <v>5.5</v>
      </c>
      <c r="V190" s="1383">
        <f t="shared" si="12"/>
        <v>5.5</v>
      </c>
    </row>
    <row r="191" spans="1:22" s="1172" customFormat="1" ht="18" customHeight="1">
      <c r="A191" s="1173"/>
      <c r="B191" s="1174" t="s">
        <v>37</v>
      </c>
      <c r="C191" s="1163"/>
      <c r="D191" s="1175"/>
      <c r="E191" s="1165"/>
      <c r="F191" s="1166"/>
      <c r="G191" s="1176">
        <v>2.5</v>
      </c>
      <c r="H191" s="1177">
        <f>G191*30</f>
        <v>75</v>
      </c>
      <c r="I191" s="1178">
        <f>SUM(J191:L191)</f>
        <v>45</v>
      </c>
      <c r="J191" s="1179">
        <v>15</v>
      </c>
      <c r="K191" s="1164">
        <v>15</v>
      </c>
      <c r="L191" s="1164">
        <v>15</v>
      </c>
      <c r="M191" s="1180">
        <f>H191-I191</f>
        <v>30</v>
      </c>
      <c r="N191" s="1169" t="s">
        <v>181</v>
      </c>
      <c r="O191" s="1170" t="s">
        <v>181</v>
      </c>
      <c r="P191" s="1171" t="s">
        <v>181</v>
      </c>
      <c r="Q191" s="1169">
        <v>3</v>
      </c>
      <c r="R191" s="1170" t="s">
        <v>181</v>
      </c>
      <c r="S191" s="1171" t="s">
        <v>181</v>
      </c>
      <c r="T191" s="1384"/>
      <c r="U191" s="1384"/>
      <c r="V191" s="1383">
        <f t="shared" si="12"/>
        <v>0</v>
      </c>
    </row>
    <row r="192" spans="1:22" s="1172" customFormat="1" ht="18" customHeight="1">
      <c r="A192" s="1173"/>
      <c r="B192" s="1174" t="s">
        <v>37</v>
      </c>
      <c r="C192" s="1163">
        <v>5</v>
      </c>
      <c r="D192" s="1164"/>
      <c r="E192" s="1165"/>
      <c r="F192" s="1166"/>
      <c r="G192" s="1176">
        <v>3</v>
      </c>
      <c r="H192" s="1177">
        <f>G192*30</f>
        <v>90</v>
      </c>
      <c r="I192" s="1178">
        <f>SUM(J192:L192)</f>
        <v>54</v>
      </c>
      <c r="J192" s="1179">
        <v>36</v>
      </c>
      <c r="K192" s="1164">
        <v>9</v>
      </c>
      <c r="L192" s="1164">
        <v>9</v>
      </c>
      <c r="M192" s="1180">
        <f>H192-I192</f>
        <v>36</v>
      </c>
      <c r="N192" s="1169" t="s">
        <v>181</v>
      </c>
      <c r="O192" s="1170" t="s">
        <v>181</v>
      </c>
      <c r="P192" s="1171" t="s">
        <v>181</v>
      </c>
      <c r="Q192" s="1169" t="s">
        <v>181</v>
      </c>
      <c r="R192" s="1170">
        <v>6</v>
      </c>
      <c r="S192" s="1171" t="s">
        <v>181</v>
      </c>
      <c r="T192" s="1384"/>
      <c r="U192" s="1384"/>
      <c r="V192" s="1383">
        <f t="shared" si="12"/>
        <v>0</v>
      </c>
    </row>
    <row r="193" spans="1:22" s="45" customFormat="1" ht="31.5" customHeight="1">
      <c r="A193" s="451" t="s">
        <v>213</v>
      </c>
      <c r="B193" s="907" t="s">
        <v>372</v>
      </c>
      <c r="C193" s="721"/>
      <c r="D193" s="722"/>
      <c r="E193" s="729"/>
      <c r="F193" s="730"/>
      <c r="G193" s="724"/>
      <c r="H193" s="916"/>
      <c r="I193" s="226"/>
      <c r="J193" s="735"/>
      <c r="K193" s="736"/>
      <c r="L193" s="736"/>
      <c r="M193" s="452"/>
      <c r="N193" s="731"/>
      <c r="O193" s="732"/>
      <c r="P193" s="733"/>
      <c r="Q193" s="731"/>
      <c r="R193" s="732"/>
      <c r="S193" s="733"/>
      <c r="T193" s="1383"/>
      <c r="U193" s="1383"/>
      <c r="V193" s="1383">
        <f t="shared" si="12"/>
        <v>0</v>
      </c>
    </row>
    <row r="194" spans="1:22" s="1172" customFormat="1" ht="18" customHeight="1">
      <c r="A194" s="1181" t="s">
        <v>214</v>
      </c>
      <c r="B194" s="1182" t="s">
        <v>218</v>
      </c>
      <c r="C194" s="1183"/>
      <c r="D194" s="1165"/>
      <c r="E194" s="1165"/>
      <c r="F194" s="1166"/>
      <c r="G194" s="1167">
        <f>SUM(G195:G196)</f>
        <v>3</v>
      </c>
      <c r="H194" s="1184">
        <f>SUM(H195:H196)</f>
        <v>90</v>
      </c>
      <c r="I194" s="1185"/>
      <c r="J194" s="1165"/>
      <c r="K194" s="1165"/>
      <c r="L194" s="1165"/>
      <c r="M194" s="1186"/>
      <c r="N194" s="1169" t="s">
        <v>181</v>
      </c>
      <c r="O194" s="1170" t="s">
        <v>181</v>
      </c>
      <c r="P194" s="1171" t="s">
        <v>181</v>
      </c>
      <c r="Q194" s="1169" t="s">
        <v>181</v>
      </c>
      <c r="R194" s="1170" t="s">
        <v>181</v>
      </c>
      <c r="S194" s="1171" t="s">
        <v>181</v>
      </c>
      <c r="T194" s="1384"/>
      <c r="U194" s="1384"/>
      <c r="V194" s="1383">
        <f t="shared" si="12"/>
        <v>0</v>
      </c>
    </row>
    <row r="195" spans="1:22" s="1172" customFormat="1" ht="18.75" customHeight="1">
      <c r="A195" s="1161"/>
      <c r="B195" s="1187" t="s">
        <v>36</v>
      </c>
      <c r="C195" s="1183"/>
      <c r="D195" s="1165"/>
      <c r="E195" s="1165"/>
      <c r="F195" s="1166"/>
      <c r="G195" s="1188">
        <v>1</v>
      </c>
      <c r="H195" s="1189">
        <f>G195*30</f>
        <v>30</v>
      </c>
      <c r="I195" s="1185"/>
      <c r="J195" s="1165"/>
      <c r="K195" s="1165"/>
      <c r="L195" s="1165"/>
      <c r="M195" s="1186"/>
      <c r="N195" s="1169" t="s">
        <v>181</v>
      </c>
      <c r="O195" s="1170" t="s">
        <v>181</v>
      </c>
      <c r="P195" s="1171" t="s">
        <v>181</v>
      </c>
      <c r="Q195" s="1169" t="s">
        <v>181</v>
      </c>
      <c r="R195" s="1170" t="s">
        <v>181</v>
      </c>
      <c r="S195" s="1171" t="s">
        <v>181</v>
      </c>
      <c r="T195" s="1384">
        <f>G195</f>
        <v>1</v>
      </c>
      <c r="U195" s="1384"/>
      <c r="V195" s="1383">
        <f t="shared" si="12"/>
        <v>1</v>
      </c>
    </row>
    <row r="196" spans="1:22" s="1172" customFormat="1" ht="18" customHeight="1">
      <c r="A196" s="1181" t="s">
        <v>373</v>
      </c>
      <c r="B196" s="1162" t="s">
        <v>37</v>
      </c>
      <c r="C196" s="1183"/>
      <c r="D196" s="1165">
        <v>4</v>
      </c>
      <c r="E196" s="1165"/>
      <c r="F196" s="1166"/>
      <c r="G196" s="1167">
        <v>2</v>
      </c>
      <c r="H196" s="1190">
        <f>G196*30</f>
        <v>60</v>
      </c>
      <c r="I196" s="1191">
        <f>SUM(J196:L196)</f>
        <v>30</v>
      </c>
      <c r="J196" s="1192">
        <v>15</v>
      </c>
      <c r="K196" s="1192">
        <v>15</v>
      </c>
      <c r="L196" s="1192"/>
      <c r="M196" s="1193">
        <f>H196-I196</f>
        <v>30</v>
      </c>
      <c r="N196" s="1169" t="s">
        <v>181</v>
      </c>
      <c r="O196" s="1170" t="s">
        <v>181</v>
      </c>
      <c r="P196" s="1171" t="s">
        <v>181</v>
      </c>
      <c r="Q196" s="1169">
        <v>2</v>
      </c>
      <c r="R196" s="1170"/>
      <c r="S196" s="1171" t="s">
        <v>181</v>
      </c>
      <c r="T196" s="1384"/>
      <c r="U196" s="1384">
        <f>G196</f>
        <v>2</v>
      </c>
      <c r="V196" s="1383">
        <f t="shared" si="12"/>
        <v>2</v>
      </c>
    </row>
    <row r="197" spans="1:22" s="45" customFormat="1" ht="37.5" customHeight="1">
      <c r="A197" s="451"/>
      <c r="B197" s="907" t="s">
        <v>374</v>
      </c>
      <c r="C197" s="740"/>
      <c r="D197" s="729"/>
      <c r="E197" s="729"/>
      <c r="F197" s="730"/>
      <c r="G197" s="724"/>
      <c r="H197" s="922"/>
      <c r="I197" s="226"/>
      <c r="J197" s="741"/>
      <c r="K197" s="741"/>
      <c r="L197" s="741"/>
      <c r="M197" s="452"/>
      <c r="N197" s="731"/>
      <c r="O197" s="732"/>
      <c r="P197" s="733"/>
      <c r="Q197" s="731"/>
      <c r="R197" s="732"/>
      <c r="S197" s="733"/>
      <c r="T197" s="1383"/>
      <c r="U197" s="1383"/>
      <c r="V197" s="1383">
        <f t="shared" si="12"/>
        <v>0</v>
      </c>
    </row>
    <row r="198" spans="1:22" s="1172" customFormat="1" ht="32.25" customHeight="1">
      <c r="A198" s="1181" t="s">
        <v>375</v>
      </c>
      <c r="B198" s="1182" t="s">
        <v>188</v>
      </c>
      <c r="C198" s="1194"/>
      <c r="D198" s="1195"/>
      <c r="E198" s="1196"/>
      <c r="F198" s="1197"/>
      <c r="G198" s="1350">
        <f>SUM(G199:G200)</f>
        <v>3</v>
      </c>
      <c r="H198" s="1184">
        <f>SUM(H199:H200)</f>
        <v>90</v>
      </c>
      <c r="I198" s="1198"/>
      <c r="J198" s="1199"/>
      <c r="K198" s="1199"/>
      <c r="L198" s="1199"/>
      <c r="M198" s="1200"/>
      <c r="N198" s="1169" t="s">
        <v>181</v>
      </c>
      <c r="O198" s="1170" t="s">
        <v>181</v>
      </c>
      <c r="P198" s="1171" t="s">
        <v>181</v>
      </c>
      <c r="Q198" s="1169" t="s">
        <v>181</v>
      </c>
      <c r="R198" s="1170" t="s">
        <v>181</v>
      </c>
      <c r="S198" s="1171" t="s">
        <v>181</v>
      </c>
      <c r="T198" s="1384"/>
      <c r="U198" s="1384"/>
      <c r="V198" s="1383">
        <f t="shared" si="12"/>
        <v>0</v>
      </c>
    </row>
    <row r="199" spans="1:22" s="1172" customFormat="1" ht="18" customHeight="1">
      <c r="A199" s="1181" t="s">
        <v>376</v>
      </c>
      <c r="B199" s="1187" t="s">
        <v>36</v>
      </c>
      <c r="C199" s="1194"/>
      <c r="D199" s="1195"/>
      <c r="E199" s="1196"/>
      <c r="F199" s="1197"/>
      <c r="G199" s="1359">
        <v>1</v>
      </c>
      <c r="H199" s="1189">
        <f>G199*30</f>
        <v>30</v>
      </c>
      <c r="I199" s="1198"/>
      <c r="J199" s="1199"/>
      <c r="K199" s="1199"/>
      <c r="L199" s="1199"/>
      <c r="M199" s="1200"/>
      <c r="N199" s="1169" t="s">
        <v>181</v>
      </c>
      <c r="O199" s="1170" t="s">
        <v>181</v>
      </c>
      <c r="P199" s="1171" t="s">
        <v>181</v>
      </c>
      <c r="Q199" s="1169" t="s">
        <v>181</v>
      </c>
      <c r="R199" s="1170" t="s">
        <v>181</v>
      </c>
      <c r="S199" s="1171" t="s">
        <v>181</v>
      </c>
      <c r="T199" s="1384">
        <f>G199</f>
        <v>1</v>
      </c>
      <c r="U199" s="1384"/>
      <c r="V199" s="1383">
        <f t="shared" si="12"/>
        <v>1</v>
      </c>
    </row>
    <row r="200" spans="1:22" s="1172" customFormat="1" ht="18" customHeight="1">
      <c r="A200" s="1181" t="s">
        <v>377</v>
      </c>
      <c r="B200" s="1162" t="s">
        <v>37</v>
      </c>
      <c r="C200" s="1194">
        <v>6</v>
      </c>
      <c r="D200" s="1195"/>
      <c r="E200" s="1196"/>
      <c r="F200" s="1197"/>
      <c r="G200" s="1350">
        <v>2</v>
      </c>
      <c r="H200" s="1190">
        <f>G200*30</f>
        <v>60</v>
      </c>
      <c r="I200" s="1191">
        <f>SUM(J200:L200)</f>
        <v>24</v>
      </c>
      <c r="J200" s="1199">
        <v>16</v>
      </c>
      <c r="K200" s="1199">
        <v>8</v>
      </c>
      <c r="L200" s="1199"/>
      <c r="M200" s="1193">
        <f>H200-I200</f>
        <v>36</v>
      </c>
      <c r="N200" s="1169" t="s">
        <v>181</v>
      </c>
      <c r="O200" s="1170" t="s">
        <v>181</v>
      </c>
      <c r="P200" s="1171" t="s">
        <v>181</v>
      </c>
      <c r="Q200" s="1169" t="s">
        <v>181</v>
      </c>
      <c r="R200" s="1170"/>
      <c r="S200" s="1171">
        <v>3</v>
      </c>
      <c r="T200" s="1384"/>
      <c r="U200" s="1384">
        <f>G200</f>
        <v>2</v>
      </c>
      <c r="V200" s="1383">
        <f t="shared" si="12"/>
        <v>2</v>
      </c>
    </row>
    <row r="201" spans="1:22" s="45" customFormat="1" ht="32.25" customHeight="1">
      <c r="A201" s="451" t="s">
        <v>215</v>
      </c>
      <c r="B201" s="915" t="s">
        <v>186</v>
      </c>
      <c r="C201" s="721"/>
      <c r="D201" s="722"/>
      <c r="E201" s="729"/>
      <c r="F201" s="730"/>
      <c r="G201" s="1351">
        <v>4</v>
      </c>
      <c r="H201" s="996">
        <f>SUM(H$202:H$203)</f>
        <v>120</v>
      </c>
      <c r="I201" s="737"/>
      <c r="J201" s="735"/>
      <c r="K201" s="736"/>
      <c r="L201" s="736"/>
      <c r="M201" s="924"/>
      <c r="N201" s="731" t="s">
        <v>181</v>
      </c>
      <c r="O201" s="732" t="s">
        <v>181</v>
      </c>
      <c r="P201" s="733" t="s">
        <v>181</v>
      </c>
      <c r="Q201" s="731" t="s">
        <v>181</v>
      </c>
      <c r="R201" s="732" t="s">
        <v>181</v>
      </c>
      <c r="S201" s="733" t="s">
        <v>181</v>
      </c>
      <c r="T201" s="1383"/>
      <c r="U201" s="1383"/>
      <c r="V201" s="1383">
        <f t="shared" si="12"/>
        <v>0</v>
      </c>
    </row>
    <row r="202" spans="1:22" s="45" customFormat="1" ht="16.5" customHeight="1">
      <c r="A202" s="451"/>
      <c r="B202" s="919" t="s">
        <v>36</v>
      </c>
      <c r="C202" s="721"/>
      <c r="D202" s="722"/>
      <c r="E202" s="729"/>
      <c r="F202" s="730"/>
      <c r="G202" s="1349">
        <v>2</v>
      </c>
      <c r="H202" s="920">
        <f>G202*30</f>
        <v>60</v>
      </c>
      <c r="I202" s="737"/>
      <c r="J202" s="735"/>
      <c r="K202" s="736"/>
      <c r="L202" s="736"/>
      <c r="M202" s="924"/>
      <c r="N202" s="731" t="s">
        <v>181</v>
      </c>
      <c r="O202" s="732" t="s">
        <v>181</v>
      </c>
      <c r="P202" s="733" t="s">
        <v>181</v>
      </c>
      <c r="Q202" s="731" t="s">
        <v>181</v>
      </c>
      <c r="R202" s="732" t="s">
        <v>181</v>
      </c>
      <c r="S202" s="733" t="s">
        <v>181</v>
      </c>
      <c r="T202" s="1383">
        <f>G202</f>
        <v>2</v>
      </c>
      <c r="U202" s="1383"/>
      <c r="V202" s="1383">
        <f t="shared" si="12"/>
        <v>2</v>
      </c>
    </row>
    <row r="203" spans="1:22" s="45" customFormat="1" ht="36.75" customHeight="1">
      <c r="A203" s="451" t="s">
        <v>216</v>
      </c>
      <c r="B203" s="921" t="s">
        <v>37</v>
      </c>
      <c r="C203" s="721">
        <v>4</v>
      </c>
      <c r="D203" s="722"/>
      <c r="E203" s="729"/>
      <c r="F203" s="730"/>
      <c r="G203" s="1351">
        <v>2</v>
      </c>
      <c r="H203" s="922">
        <f>G203*30</f>
        <v>60</v>
      </c>
      <c r="I203" s="226">
        <f>SUM(J203:L203)</f>
        <v>30</v>
      </c>
      <c r="J203" s="738">
        <v>15</v>
      </c>
      <c r="K203" s="739">
        <v>8</v>
      </c>
      <c r="L203" s="739">
        <v>7</v>
      </c>
      <c r="M203" s="452">
        <f>H203-I203</f>
        <v>30</v>
      </c>
      <c r="N203" s="731" t="s">
        <v>181</v>
      </c>
      <c r="O203" s="732" t="s">
        <v>181</v>
      </c>
      <c r="P203" s="733" t="s">
        <v>181</v>
      </c>
      <c r="Q203" s="731">
        <v>2</v>
      </c>
      <c r="R203" s="732" t="s">
        <v>181</v>
      </c>
      <c r="S203" s="733" t="s">
        <v>181</v>
      </c>
      <c r="T203" s="1383"/>
      <c r="U203" s="1383">
        <f>G203</f>
        <v>2</v>
      </c>
      <c r="V203" s="1383">
        <f t="shared" si="12"/>
        <v>2</v>
      </c>
    </row>
    <row r="204" spans="1:22" s="1172" customFormat="1" ht="18" customHeight="1">
      <c r="A204" s="1181" t="s">
        <v>217</v>
      </c>
      <c r="B204" s="1201" t="s">
        <v>220</v>
      </c>
      <c r="C204" s="1194"/>
      <c r="D204" s="1195"/>
      <c r="E204" s="1195"/>
      <c r="F204" s="1202"/>
      <c r="G204" s="1167">
        <f>G205+G206</f>
        <v>3</v>
      </c>
      <c r="H204" s="1190">
        <f>G204*30</f>
        <v>90</v>
      </c>
      <c r="I204" s="1191"/>
      <c r="J204" s="1203"/>
      <c r="K204" s="1204"/>
      <c r="L204" s="1204"/>
      <c r="M204" s="1193"/>
      <c r="N204" s="1169"/>
      <c r="O204" s="1170"/>
      <c r="P204" s="1171"/>
      <c r="Q204" s="1169"/>
      <c r="R204" s="1170"/>
      <c r="S204" s="1171"/>
      <c r="T204" s="1384"/>
      <c r="U204" s="1384"/>
      <c r="V204" s="1383">
        <f t="shared" si="12"/>
        <v>0</v>
      </c>
    </row>
    <row r="205" spans="1:22" s="1172" customFormat="1" ht="18" customHeight="1">
      <c r="A205" s="1181"/>
      <c r="B205" s="1187" t="s">
        <v>36</v>
      </c>
      <c r="C205" s="1194"/>
      <c r="D205" s="1195"/>
      <c r="E205" s="1195"/>
      <c r="F205" s="1202"/>
      <c r="G205" s="1167">
        <v>1</v>
      </c>
      <c r="H205" s="1190">
        <f>G205*30</f>
        <v>30</v>
      </c>
      <c r="I205" s="1191"/>
      <c r="J205" s="1203"/>
      <c r="K205" s="1204"/>
      <c r="L205" s="1204"/>
      <c r="M205" s="1193"/>
      <c r="N205" s="1169"/>
      <c r="O205" s="1170"/>
      <c r="P205" s="1171"/>
      <c r="Q205" s="1169"/>
      <c r="R205" s="1170"/>
      <c r="S205" s="1171"/>
      <c r="T205" s="1384">
        <f>G205</f>
        <v>1</v>
      </c>
      <c r="U205" s="1384"/>
      <c r="V205" s="1383">
        <f t="shared" si="12"/>
        <v>1</v>
      </c>
    </row>
    <row r="206" spans="1:22" s="1172" customFormat="1" ht="18" customHeight="1">
      <c r="A206" s="1181"/>
      <c r="B206" s="1162" t="s">
        <v>37</v>
      </c>
      <c r="C206" s="1194"/>
      <c r="D206" s="1195">
        <v>6</v>
      </c>
      <c r="E206" s="1195"/>
      <c r="F206" s="1202"/>
      <c r="G206" s="1167">
        <v>2</v>
      </c>
      <c r="H206" s="1190">
        <f>G206*30</f>
        <v>60</v>
      </c>
      <c r="I206" s="1191">
        <f>SUM(J206:L206)</f>
        <v>32</v>
      </c>
      <c r="J206" s="1203">
        <v>16</v>
      </c>
      <c r="K206" s="1204">
        <v>8</v>
      </c>
      <c r="L206" s="1204">
        <v>8</v>
      </c>
      <c r="M206" s="1193">
        <f>H206-I206</f>
        <v>28</v>
      </c>
      <c r="N206" s="1169" t="s">
        <v>181</v>
      </c>
      <c r="O206" s="1170" t="s">
        <v>181</v>
      </c>
      <c r="P206" s="1171" t="s">
        <v>181</v>
      </c>
      <c r="Q206" s="1169" t="s">
        <v>181</v>
      </c>
      <c r="R206" s="1170"/>
      <c r="S206" s="1171">
        <v>4</v>
      </c>
      <c r="T206" s="1384"/>
      <c r="U206" s="1384">
        <f>G206</f>
        <v>2</v>
      </c>
      <c r="V206" s="1383">
        <f t="shared" si="12"/>
        <v>2</v>
      </c>
    </row>
    <row r="207" spans="1:22" s="1172" customFormat="1" ht="18.75" customHeight="1">
      <c r="A207" s="1181" t="s">
        <v>219</v>
      </c>
      <c r="B207" s="1173" t="s">
        <v>189</v>
      </c>
      <c r="C207" s="1163"/>
      <c r="D207" s="1164"/>
      <c r="E207" s="1165"/>
      <c r="F207" s="1166"/>
      <c r="G207" s="1346">
        <f>G208+G209</f>
        <v>4</v>
      </c>
      <c r="H207" s="1209">
        <f>H208+H209</f>
        <v>120</v>
      </c>
      <c r="I207" s="1206"/>
      <c r="J207" s="1179"/>
      <c r="K207" s="1164"/>
      <c r="L207" s="1164"/>
      <c r="M207" s="1207"/>
      <c r="N207" s="1169" t="s">
        <v>181</v>
      </c>
      <c r="O207" s="1170" t="s">
        <v>181</v>
      </c>
      <c r="P207" s="1171" t="s">
        <v>181</v>
      </c>
      <c r="Q207" s="1169" t="s">
        <v>181</v>
      </c>
      <c r="R207" s="1170" t="s">
        <v>181</v>
      </c>
      <c r="S207" s="1171" t="s">
        <v>181</v>
      </c>
      <c r="T207" s="1384"/>
      <c r="U207" s="1384"/>
      <c r="V207" s="1383">
        <f t="shared" si="12"/>
        <v>0</v>
      </c>
    </row>
    <row r="208" spans="1:22" s="1172" customFormat="1" ht="18" customHeight="1">
      <c r="A208" s="1161"/>
      <c r="B208" s="1187" t="s">
        <v>36</v>
      </c>
      <c r="C208" s="1163"/>
      <c r="D208" s="1164"/>
      <c r="E208" s="1165"/>
      <c r="F208" s="1166"/>
      <c r="G208" s="1347">
        <v>1</v>
      </c>
      <c r="H208" s="1189">
        <f>G208*30</f>
        <v>30</v>
      </c>
      <c r="I208" s="1206"/>
      <c r="J208" s="1179"/>
      <c r="K208" s="1164"/>
      <c r="L208" s="1164"/>
      <c r="M208" s="1207"/>
      <c r="N208" s="1169" t="s">
        <v>181</v>
      </c>
      <c r="O208" s="1170" t="s">
        <v>181</v>
      </c>
      <c r="P208" s="1171" t="s">
        <v>181</v>
      </c>
      <c r="Q208" s="1169" t="s">
        <v>181</v>
      </c>
      <c r="R208" s="1170" t="s">
        <v>181</v>
      </c>
      <c r="S208" s="1171" t="s">
        <v>181</v>
      </c>
      <c r="T208" s="1384">
        <f>G208</f>
        <v>1</v>
      </c>
      <c r="U208" s="1384"/>
      <c r="V208" s="1383">
        <f t="shared" si="12"/>
        <v>1</v>
      </c>
    </row>
    <row r="209" spans="1:22" s="45" customFormat="1" ht="19.5" customHeight="1">
      <c r="A209" s="918" t="s">
        <v>378</v>
      </c>
      <c r="B209" s="921" t="s">
        <v>37</v>
      </c>
      <c r="C209" s="721">
        <v>3</v>
      </c>
      <c r="D209" s="722"/>
      <c r="E209" s="729"/>
      <c r="F209" s="730"/>
      <c r="G209" s="1348">
        <v>3</v>
      </c>
      <c r="H209" s="922">
        <f>G209*30</f>
        <v>90</v>
      </c>
      <c r="I209" s="226">
        <f>SUM(J209:L209)</f>
        <v>30</v>
      </c>
      <c r="J209" s="735">
        <v>20</v>
      </c>
      <c r="K209" s="736">
        <v>10</v>
      </c>
      <c r="L209" s="736"/>
      <c r="M209" s="452">
        <f>H209-I209</f>
        <v>60</v>
      </c>
      <c r="N209" s="731" t="s">
        <v>181</v>
      </c>
      <c r="O209" s="732" t="s">
        <v>181</v>
      </c>
      <c r="P209" s="733">
        <v>3</v>
      </c>
      <c r="Q209" s="731" t="s">
        <v>181</v>
      </c>
      <c r="R209" s="732" t="s">
        <v>181</v>
      </c>
      <c r="S209" s="733" t="s">
        <v>181</v>
      </c>
      <c r="T209" s="1383"/>
      <c r="U209" s="1383">
        <f>G209</f>
        <v>3</v>
      </c>
      <c r="V209" s="1383">
        <f t="shared" si="12"/>
        <v>3</v>
      </c>
    </row>
    <row r="210" spans="1:22" s="45" customFormat="1" ht="30" customHeight="1">
      <c r="A210" s="451" t="s">
        <v>221</v>
      </c>
      <c r="B210" s="925" t="s">
        <v>379</v>
      </c>
      <c r="C210" s="721"/>
      <c r="D210" s="722"/>
      <c r="E210" s="729"/>
      <c r="F210" s="730"/>
      <c r="G210" s="1349">
        <v>3</v>
      </c>
      <c r="H210" s="926">
        <f>G210*30</f>
        <v>90</v>
      </c>
      <c r="I210" s="226"/>
      <c r="J210" s="735"/>
      <c r="K210" s="736"/>
      <c r="L210" s="736"/>
      <c r="M210" s="452"/>
      <c r="N210" s="731"/>
      <c r="O210" s="732"/>
      <c r="P210" s="733"/>
      <c r="Q210" s="731"/>
      <c r="R210" s="732"/>
      <c r="S210" s="733"/>
      <c r="T210" s="1383">
        <f>G210</f>
        <v>3</v>
      </c>
      <c r="U210" s="1383"/>
      <c r="V210" s="1383">
        <f t="shared" si="12"/>
        <v>3</v>
      </c>
    </row>
    <row r="211" spans="1:22" s="1172" customFormat="1" ht="29.25" customHeight="1">
      <c r="A211" s="1161" t="s">
        <v>222</v>
      </c>
      <c r="B211" s="1211" t="s">
        <v>470</v>
      </c>
      <c r="C211" s="1163"/>
      <c r="D211" s="1164">
        <v>5</v>
      </c>
      <c r="E211" s="1196"/>
      <c r="F211" s="1197"/>
      <c r="G211" s="1167">
        <v>3</v>
      </c>
      <c r="H211" s="1190">
        <f>G211*30</f>
        <v>90</v>
      </c>
      <c r="I211" s="1191">
        <f>SUM(J211:L211)</f>
        <v>45</v>
      </c>
      <c r="J211" s="1199">
        <v>27</v>
      </c>
      <c r="K211" s="1199">
        <v>9</v>
      </c>
      <c r="L211" s="1199">
        <v>9</v>
      </c>
      <c r="M211" s="1193">
        <f>H211-I211</f>
        <v>45</v>
      </c>
      <c r="N211" s="1169" t="s">
        <v>181</v>
      </c>
      <c r="O211" s="1170" t="s">
        <v>181</v>
      </c>
      <c r="P211" s="1171" t="s">
        <v>181</v>
      </c>
      <c r="Q211" s="1169" t="s">
        <v>181</v>
      </c>
      <c r="R211" s="1170">
        <v>5</v>
      </c>
      <c r="S211" s="1171"/>
      <c r="T211" s="1384"/>
      <c r="U211" s="1384">
        <f>G211</f>
        <v>3</v>
      </c>
      <c r="V211" s="1383">
        <f t="shared" si="12"/>
        <v>3</v>
      </c>
    </row>
    <row r="212" spans="1:22" s="45" customFormat="1" ht="15.75" customHeight="1">
      <c r="A212" s="451" t="s">
        <v>223</v>
      </c>
      <c r="B212" s="927" t="s">
        <v>380</v>
      </c>
      <c r="C212" s="721"/>
      <c r="D212" s="722"/>
      <c r="E212" s="720"/>
      <c r="F212" s="742"/>
      <c r="G212" s="1351">
        <f>G213+G216</f>
        <v>12</v>
      </c>
      <c r="H212" s="916">
        <f>H213+H216</f>
        <v>360</v>
      </c>
      <c r="I212" s="226"/>
      <c r="J212" s="736"/>
      <c r="K212" s="736"/>
      <c r="L212" s="736"/>
      <c r="M212" s="452"/>
      <c r="N212" s="731"/>
      <c r="O212" s="732"/>
      <c r="P212" s="733"/>
      <c r="Q212" s="731"/>
      <c r="R212" s="732"/>
      <c r="S212" s="733"/>
      <c r="T212" s="1383"/>
      <c r="U212" s="1383"/>
      <c r="V212" s="1383">
        <f t="shared" si="12"/>
        <v>0</v>
      </c>
    </row>
    <row r="213" spans="1:22" s="45" customFormat="1" ht="15.75" customHeight="1">
      <c r="A213" s="451" t="s">
        <v>224</v>
      </c>
      <c r="B213" s="923" t="s">
        <v>187</v>
      </c>
      <c r="C213" s="721"/>
      <c r="D213" s="722"/>
      <c r="E213" s="729"/>
      <c r="F213" s="730"/>
      <c r="G213" s="724">
        <f>SUM(G$214:G$215)</f>
        <v>7.5</v>
      </c>
      <c r="H213" s="996">
        <f>SUM(H$214:H$215)</f>
        <v>225</v>
      </c>
      <c r="I213" s="737"/>
      <c r="J213" s="735"/>
      <c r="K213" s="736"/>
      <c r="L213" s="736"/>
      <c r="M213" s="924"/>
      <c r="N213" s="731" t="s">
        <v>181</v>
      </c>
      <c r="O213" s="732" t="s">
        <v>181</v>
      </c>
      <c r="P213" s="733" t="s">
        <v>181</v>
      </c>
      <c r="Q213" s="731" t="s">
        <v>181</v>
      </c>
      <c r="R213" s="732" t="s">
        <v>181</v>
      </c>
      <c r="S213" s="733" t="s">
        <v>181</v>
      </c>
      <c r="T213" s="1383"/>
      <c r="U213" s="1383"/>
      <c r="V213" s="1383">
        <f t="shared" si="12"/>
        <v>0</v>
      </c>
    </row>
    <row r="214" spans="1:22" s="45" customFormat="1" ht="15.75" customHeight="1">
      <c r="A214" s="451"/>
      <c r="B214" s="919" t="s">
        <v>36</v>
      </c>
      <c r="C214" s="721"/>
      <c r="D214" s="722"/>
      <c r="E214" s="729"/>
      <c r="F214" s="730"/>
      <c r="G214" s="1349">
        <v>2.5</v>
      </c>
      <c r="H214" s="920">
        <f>G214*30</f>
        <v>75</v>
      </c>
      <c r="I214" s="737"/>
      <c r="J214" s="735"/>
      <c r="K214" s="736"/>
      <c r="L214" s="736"/>
      <c r="M214" s="924"/>
      <c r="N214" s="731" t="s">
        <v>181</v>
      </c>
      <c r="O214" s="732" t="s">
        <v>181</v>
      </c>
      <c r="P214" s="733" t="s">
        <v>181</v>
      </c>
      <c r="Q214" s="731" t="s">
        <v>181</v>
      </c>
      <c r="R214" s="732" t="s">
        <v>181</v>
      </c>
      <c r="S214" s="733" t="s">
        <v>181</v>
      </c>
      <c r="T214" s="1383">
        <f>G214</f>
        <v>2.5</v>
      </c>
      <c r="U214" s="1383"/>
      <c r="V214" s="1383">
        <f t="shared" si="12"/>
        <v>2.5</v>
      </c>
    </row>
    <row r="215" spans="1:22" s="45" customFormat="1" ht="15.75" customHeight="1">
      <c r="A215" s="451" t="s">
        <v>381</v>
      </c>
      <c r="B215" s="921" t="s">
        <v>37</v>
      </c>
      <c r="C215" s="721">
        <v>5</v>
      </c>
      <c r="D215" s="722"/>
      <c r="E215" s="729"/>
      <c r="F215" s="730"/>
      <c r="G215" s="724">
        <v>5</v>
      </c>
      <c r="H215" s="922">
        <f>G215*30</f>
        <v>150</v>
      </c>
      <c r="I215" s="226">
        <f>SUM(J215:L215)</f>
        <v>54</v>
      </c>
      <c r="J215" s="735">
        <v>27</v>
      </c>
      <c r="K215" s="736">
        <v>9</v>
      </c>
      <c r="L215" s="736">
        <v>18</v>
      </c>
      <c r="M215" s="452">
        <f>H215-I215</f>
        <v>96</v>
      </c>
      <c r="N215" s="731" t="s">
        <v>181</v>
      </c>
      <c r="O215" s="732" t="s">
        <v>181</v>
      </c>
      <c r="P215" s="733" t="s">
        <v>181</v>
      </c>
      <c r="Q215" s="731" t="s">
        <v>181</v>
      </c>
      <c r="R215" s="732">
        <v>6</v>
      </c>
      <c r="S215" s="733" t="s">
        <v>181</v>
      </c>
      <c r="T215" s="1383"/>
      <c r="U215" s="1383">
        <f>G215</f>
        <v>5</v>
      </c>
      <c r="V215" s="1383">
        <f t="shared" si="12"/>
        <v>5</v>
      </c>
    </row>
    <row r="216" spans="1:22" s="1172" customFormat="1" ht="30" customHeight="1">
      <c r="A216" s="1181" t="s">
        <v>382</v>
      </c>
      <c r="B216" s="1182" t="s">
        <v>190</v>
      </c>
      <c r="C216" s="1163"/>
      <c r="D216" s="1164"/>
      <c r="E216" s="1165"/>
      <c r="F216" s="1166"/>
      <c r="G216" s="1346">
        <f>SUM(G$217:G$219)</f>
        <v>4.5</v>
      </c>
      <c r="H216" s="1209">
        <f>SUM(H$217:H$219)</f>
        <v>135</v>
      </c>
      <c r="I216" s="1198"/>
      <c r="J216" s="1210"/>
      <c r="K216" s="1199"/>
      <c r="L216" s="1199"/>
      <c r="M216" s="1200"/>
      <c r="N216" s="1169" t="s">
        <v>181</v>
      </c>
      <c r="O216" s="1170" t="s">
        <v>181</v>
      </c>
      <c r="P216" s="1171" t="s">
        <v>181</v>
      </c>
      <c r="Q216" s="1169" t="s">
        <v>181</v>
      </c>
      <c r="R216" s="1170" t="s">
        <v>181</v>
      </c>
      <c r="S216" s="1171" t="s">
        <v>181</v>
      </c>
      <c r="T216" s="1384"/>
      <c r="U216" s="1384"/>
      <c r="V216" s="1383">
        <f t="shared" si="12"/>
        <v>0</v>
      </c>
    </row>
    <row r="217" spans="1:22" s="1172" customFormat="1" ht="15.75" customHeight="1">
      <c r="A217" s="1181"/>
      <c r="B217" s="1187" t="s">
        <v>36</v>
      </c>
      <c r="C217" s="1163"/>
      <c r="D217" s="1164"/>
      <c r="E217" s="1165"/>
      <c r="F217" s="1166"/>
      <c r="G217" s="1347">
        <v>1</v>
      </c>
      <c r="H217" s="1189">
        <f>G217*30</f>
        <v>30</v>
      </c>
      <c r="I217" s="1198"/>
      <c r="J217" s="1210"/>
      <c r="K217" s="1199"/>
      <c r="L217" s="1199"/>
      <c r="M217" s="1200"/>
      <c r="N217" s="1169" t="s">
        <v>181</v>
      </c>
      <c r="O217" s="1170" t="s">
        <v>181</v>
      </c>
      <c r="P217" s="1171" t="s">
        <v>181</v>
      </c>
      <c r="Q217" s="1169" t="s">
        <v>181</v>
      </c>
      <c r="R217" s="1170" t="s">
        <v>181</v>
      </c>
      <c r="S217" s="1171" t="s">
        <v>181</v>
      </c>
      <c r="T217" s="1384">
        <f>G217</f>
        <v>1</v>
      </c>
      <c r="U217" s="1384"/>
      <c r="V217" s="1383">
        <f t="shared" si="12"/>
        <v>1</v>
      </c>
    </row>
    <row r="218" spans="1:22" s="1172" customFormat="1" ht="36" customHeight="1">
      <c r="A218" s="1181" t="s">
        <v>383</v>
      </c>
      <c r="B218" s="1162" t="s">
        <v>172</v>
      </c>
      <c r="C218" s="1194"/>
      <c r="D218" s="1195">
        <v>3</v>
      </c>
      <c r="E218" s="1196"/>
      <c r="F218" s="1197"/>
      <c r="G218" s="1350">
        <v>2.5</v>
      </c>
      <c r="H218" s="1190">
        <f>G218*30</f>
        <v>75</v>
      </c>
      <c r="I218" s="1191">
        <f>SUM(J218:L218)</f>
        <v>27</v>
      </c>
      <c r="J218" s="1210">
        <v>18</v>
      </c>
      <c r="K218" s="1199"/>
      <c r="L218" s="1199">
        <v>9</v>
      </c>
      <c r="M218" s="1193">
        <f>H218-I218</f>
        <v>48</v>
      </c>
      <c r="N218" s="1169" t="s">
        <v>181</v>
      </c>
      <c r="O218" s="1170" t="s">
        <v>181</v>
      </c>
      <c r="P218" s="1171">
        <v>3</v>
      </c>
      <c r="Q218" s="1169" t="s">
        <v>181</v>
      </c>
      <c r="R218" s="1170"/>
      <c r="S218" s="1171" t="s">
        <v>181</v>
      </c>
      <c r="T218" s="1384"/>
      <c r="U218" s="1384">
        <f>G218</f>
        <v>2.5</v>
      </c>
      <c r="V218" s="1383">
        <f t="shared" si="12"/>
        <v>2.5</v>
      </c>
    </row>
    <row r="219" spans="1:22" s="1172" customFormat="1" ht="33.75" customHeight="1">
      <c r="A219" s="1181" t="s">
        <v>384</v>
      </c>
      <c r="B219" s="1211" t="s">
        <v>453</v>
      </c>
      <c r="C219" s="1163"/>
      <c r="D219" s="1164"/>
      <c r="E219" s="1196"/>
      <c r="F219" s="1166">
        <v>4</v>
      </c>
      <c r="G219" s="1350">
        <v>1</v>
      </c>
      <c r="H219" s="1190">
        <f>G219*30</f>
        <v>30</v>
      </c>
      <c r="I219" s="1191">
        <f>SUM(J219:L219)</f>
        <v>15</v>
      </c>
      <c r="J219" s="1210"/>
      <c r="K219" s="1199"/>
      <c r="L219" s="1199">
        <v>15</v>
      </c>
      <c r="M219" s="1193">
        <f>H219-I219</f>
        <v>15</v>
      </c>
      <c r="N219" s="1169" t="s">
        <v>181</v>
      </c>
      <c r="O219" s="1170" t="s">
        <v>181</v>
      </c>
      <c r="P219" s="1171" t="s">
        <v>181</v>
      </c>
      <c r="Q219" s="1169">
        <v>1</v>
      </c>
      <c r="R219" s="1170"/>
      <c r="S219" s="1171"/>
      <c r="T219" s="1384"/>
      <c r="U219" s="1384">
        <f>G219</f>
        <v>1</v>
      </c>
      <c r="V219" s="1383">
        <f t="shared" si="12"/>
        <v>1</v>
      </c>
    </row>
    <row r="220" spans="1:22" s="45" customFormat="1" ht="15.75" customHeight="1">
      <c r="A220" s="451" t="s">
        <v>225</v>
      </c>
      <c r="B220" s="928" t="s">
        <v>227</v>
      </c>
      <c r="C220" s="721"/>
      <c r="D220" s="722"/>
      <c r="E220" s="729"/>
      <c r="F220" s="730"/>
      <c r="G220" s="1352">
        <f>SUM(G$221:G$223)</f>
        <v>8</v>
      </c>
      <c r="H220" s="996">
        <f>SUM(H$221:H$223)</f>
        <v>240</v>
      </c>
      <c r="I220" s="737"/>
      <c r="J220" s="735"/>
      <c r="K220" s="736"/>
      <c r="L220" s="736"/>
      <c r="M220" s="924"/>
      <c r="N220" s="731" t="s">
        <v>181</v>
      </c>
      <c r="O220" s="732" t="s">
        <v>181</v>
      </c>
      <c r="P220" s="733" t="s">
        <v>181</v>
      </c>
      <c r="Q220" s="731" t="s">
        <v>181</v>
      </c>
      <c r="R220" s="732" t="s">
        <v>181</v>
      </c>
      <c r="S220" s="733" t="s">
        <v>181</v>
      </c>
      <c r="T220" s="1383"/>
      <c r="U220" s="1383"/>
      <c r="V220" s="1383">
        <f t="shared" si="12"/>
        <v>0</v>
      </c>
    </row>
    <row r="221" spans="1:22" s="45" customFormat="1" ht="15.75" customHeight="1">
      <c r="A221" s="451"/>
      <c r="B221" s="919" t="s">
        <v>36</v>
      </c>
      <c r="C221" s="721"/>
      <c r="D221" s="722"/>
      <c r="E221" s="729"/>
      <c r="F221" s="730"/>
      <c r="G221" s="1349">
        <v>1</v>
      </c>
      <c r="H221" s="920">
        <f>G221*30</f>
        <v>30</v>
      </c>
      <c r="I221" s="737"/>
      <c r="J221" s="735"/>
      <c r="K221" s="736"/>
      <c r="L221" s="736"/>
      <c r="M221" s="924"/>
      <c r="N221" s="731"/>
      <c r="O221" s="732"/>
      <c r="P221" s="733"/>
      <c r="Q221" s="731"/>
      <c r="R221" s="732"/>
      <c r="S221" s="733"/>
      <c r="T221" s="1383">
        <f>G221</f>
        <v>1</v>
      </c>
      <c r="U221" s="1383"/>
      <c r="V221" s="1383">
        <f t="shared" si="12"/>
        <v>1</v>
      </c>
    </row>
    <row r="222" spans="1:23" s="45" customFormat="1" ht="15.75" customHeight="1">
      <c r="A222" s="451" t="s">
        <v>385</v>
      </c>
      <c r="B222" s="921" t="s">
        <v>37</v>
      </c>
      <c r="C222" s="721">
        <v>4</v>
      </c>
      <c r="D222" s="722"/>
      <c r="E222" s="729"/>
      <c r="F222" s="730"/>
      <c r="G222" s="1351">
        <v>5.5</v>
      </c>
      <c r="H222" s="929">
        <f>G222*30</f>
        <v>165</v>
      </c>
      <c r="I222" s="226">
        <f>SUM(J222:L222)</f>
        <v>60</v>
      </c>
      <c r="J222" s="735">
        <v>30</v>
      </c>
      <c r="K222" s="736">
        <v>15</v>
      </c>
      <c r="L222" s="736">
        <v>15</v>
      </c>
      <c r="M222" s="452">
        <f>H222-I222</f>
        <v>105</v>
      </c>
      <c r="N222" s="731" t="s">
        <v>181</v>
      </c>
      <c r="O222" s="732" t="s">
        <v>181</v>
      </c>
      <c r="P222" s="733" t="s">
        <v>181</v>
      </c>
      <c r="Q222" s="731">
        <v>4</v>
      </c>
      <c r="R222" s="732" t="s">
        <v>181</v>
      </c>
      <c r="S222" s="733" t="s">
        <v>181</v>
      </c>
      <c r="T222" s="1383"/>
      <c r="U222" s="1383">
        <f>G222</f>
        <v>5.5</v>
      </c>
      <c r="V222" s="1383">
        <f t="shared" si="12"/>
        <v>5.5</v>
      </c>
      <c r="W222" s="45">
        <f>G187+G188+G194+G198+G201+G204+G207+G210+G211+G212+G220</f>
        <v>54</v>
      </c>
    </row>
    <row r="223" spans="1:22" s="45" customFormat="1" ht="15.75" customHeight="1" thickBot="1">
      <c r="A223" s="930" t="s">
        <v>386</v>
      </c>
      <c r="B223" s="931" t="s">
        <v>192</v>
      </c>
      <c r="C223" s="743"/>
      <c r="D223" s="744"/>
      <c r="E223" s="745">
        <v>5</v>
      </c>
      <c r="F223" s="746"/>
      <c r="G223" s="1353">
        <v>1.5</v>
      </c>
      <c r="H223" s="933">
        <f>G223*30</f>
        <v>45</v>
      </c>
      <c r="I223" s="934">
        <f>SUM(J223:L223)</f>
        <v>18</v>
      </c>
      <c r="J223" s="745"/>
      <c r="K223" s="745"/>
      <c r="L223" s="935">
        <v>18</v>
      </c>
      <c r="M223" s="936">
        <f>H223-I223</f>
        <v>27</v>
      </c>
      <c r="N223" s="937" t="s">
        <v>181</v>
      </c>
      <c r="O223" s="938" t="s">
        <v>181</v>
      </c>
      <c r="P223" s="939" t="s">
        <v>181</v>
      </c>
      <c r="Q223" s="937" t="s">
        <v>181</v>
      </c>
      <c r="R223" s="938">
        <v>2</v>
      </c>
      <c r="S223" s="939" t="s">
        <v>181</v>
      </c>
      <c r="T223" s="1383"/>
      <c r="U223" s="1383">
        <f>G223</f>
        <v>1.5</v>
      </c>
      <c r="V223" s="1383">
        <f t="shared" si="12"/>
        <v>1.5</v>
      </c>
    </row>
    <row r="224" spans="1:22" s="45" customFormat="1" ht="15.75" customHeight="1" thickBot="1">
      <c r="A224" s="2971" t="s">
        <v>387</v>
      </c>
      <c r="B224" s="2972"/>
      <c r="C224" s="2972"/>
      <c r="D224" s="2972"/>
      <c r="E224" s="2972"/>
      <c r="F224" s="2972"/>
      <c r="G224" s="2972"/>
      <c r="H224" s="2973"/>
      <c r="I224" s="2973"/>
      <c r="J224" s="2973"/>
      <c r="K224" s="2973"/>
      <c r="L224" s="2973"/>
      <c r="M224" s="2973"/>
      <c r="N224" s="2972"/>
      <c r="O224" s="2972"/>
      <c r="P224" s="2972"/>
      <c r="Q224" s="2972"/>
      <c r="R224" s="2972"/>
      <c r="S224" s="2974"/>
      <c r="T224" s="1383">
        <f>SUM(T187:T223)</f>
        <v>17</v>
      </c>
      <c r="U224" s="1383">
        <f>SUM(U187:U223)</f>
        <v>37</v>
      </c>
      <c r="V224" s="1383">
        <f>SUM(V187:V223)</f>
        <v>54</v>
      </c>
    </row>
    <row r="225" spans="1:19" s="45" customFormat="1" ht="15.75" customHeight="1">
      <c r="A225" s="715" t="s">
        <v>213</v>
      </c>
      <c r="B225" s="907" t="s">
        <v>388</v>
      </c>
      <c r="C225" s="940"/>
      <c r="D225" s="941"/>
      <c r="E225" s="942"/>
      <c r="F225" s="943"/>
      <c r="G225" s="944"/>
      <c r="H225" s="908"/>
      <c r="I225" s="909"/>
      <c r="J225" s="942"/>
      <c r="K225" s="942"/>
      <c r="L225" s="945"/>
      <c r="M225" s="912"/>
      <c r="N225" s="946"/>
      <c r="O225" s="947"/>
      <c r="P225" s="948"/>
      <c r="Q225" s="949"/>
      <c r="R225" s="947"/>
      <c r="S225" s="948"/>
    </row>
    <row r="226" spans="1:19" s="45" customFormat="1" ht="15.75" customHeight="1">
      <c r="A226" s="451" t="s">
        <v>389</v>
      </c>
      <c r="B226" s="950" t="s">
        <v>390</v>
      </c>
      <c r="C226" s="951"/>
      <c r="D226" s="952"/>
      <c r="E226" s="729"/>
      <c r="F226" s="730"/>
      <c r="G226" s="953">
        <f>SUM(G227:G228)</f>
        <v>3</v>
      </c>
      <c r="H226" s="954">
        <f>SUM(H227:H228)</f>
        <v>90</v>
      </c>
      <c r="I226" s="226"/>
      <c r="J226" s="729"/>
      <c r="K226" s="729"/>
      <c r="L226" s="722"/>
      <c r="M226" s="452"/>
      <c r="N226" s="955"/>
      <c r="O226" s="914"/>
      <c r="P226" s="716"/>
      <c r="Q226" s="913"/>
      <c r="R226" s="914"/>
      <c r="S226" s="716"/>
    </row>
    <row r="227" spans="1:22" s="45" customFormat="1" ht="15.75" customHeight="1">
      <c r="A227" s="451" t="s">
        <v>391</v>
      </c>
      <c r="B227" s="919" t="s">
        <v>36</v>
      </c>
      <c r="C227" s="951"/>
      <c r="D227" s="952"/>
      <c r="E227" s="729"/>
      <c r="F227" s="730"/>
      <c r="G227" s="956">
        <v>1</v>
      </c>
      <c r="H227" s="957">
        <f>G227*30</f>
        <v>30</v>
      </c>
      <c r="I227" s="226"/>
      <c r="J227" s="729"/>
      <c r="K227" s="729"/>
      <c r="L227" s="722"/>
      <c r="M227" s="452"/>
      <c r="N227" s="955"/>
      <c r="O227" s="914"/>
      <c r="P227" s="716"/>
      <c r="Q227" s="913"/>
      <c r="R227" s="914"/>
      <c r="S227" s="716"/>
      <c r="T227" s="1383">
        <v>1</v>
      </c>
      <c r="U227" s="1383"/>
      <c r="V227" s="1383">
        <f>SUM(T227:U227)</f>
        <v>1</v>
      </c>
    </row>
    <row r="228" spans="1:22" s="45" customFormat="1" ht="15.75" customHeight="1">
      <c r="A228" s="451" t="s">
        <v>392</v>
      </c>
      <c r="B228" s="921" t="s">
        <v>37</v>
      </c>
      <c r="C228" s="951"/>
      <c r="D228" s="719">
        <v>4</v>
      </c>
      <c r="E228" s="729"/>
      <c r="F228" s="730"/>
      <c r="G228" s="953">
        <v>2</v>
      </c>
      <c r="H228" s="958">
        <f>G228*30</f>
        <v>60</v>
      </c>
      <c r="I228" s="226">
        <f>SUM(J228:L228)</f>
        <v>30</v>
      </c>
      <c r="J228" s="741">
        <v>15</v>
      </c>
      <c r="K228" s="741"/>
      <c r="L228" s="741">
        <v>15</v>
      </c>
      <c r="M228" s="452">
        <f>H228-I228</f>
        <v>30</v>
      </c>
      <c r="N228" s="959" t="s">
        <v>181</v>
      </c>
      <c r="O228" s="732" t="s">
        <v>181</v>
      </c>
      <c r="P228" s="733" t="s">
        <v>181</v>
      </c>
      <c r="Q228" s="731">
        <v>2</v>
      </c>
      <c r="R228" s="914"/>
      <c r="S228" s="716"/>
      <c r="T228" s="1383"/>
      <c r="U228" s="1383">
        <v>2</v>
      </c>
      <c r="V228" s="1383">
        <f>SUM(T228:U228)</f>
        <v>2</v>
      </c>
    </row>
    <row r="229" spans="1:22" s="45" customFormat="1" ht="30" customHeight="1">
      <c r="A229" s="451" t="s">
        <v>226</v>
      </c>
      <c r="B229" s="960" t="s">
        <v>393</v>
      </c>
      <c r="C229" s="951"/>
      <c r="D229" s="952"/>
      <c r="E229" s="729"/>
      <c r="F229" s="730"/>
      <c r="G229" s="1360">
        <f>SUM(G230:G231)</f>
        <v>4</v>
      </c>
      <c r="H229" s="954">
        <f>SUM(H230:H231)</f>
        <v>120</v>
      </c>
      <c r="I229" s="226"/>
      <c r="J229" s="729"/>
      <c r="K229" s="729"/>
      <c r="L229" s="722"/>
      <c r="M229" s="452"/>
      <c r="N229" s="955"/>
      <c r="O229" s="914"/>
      <c r="P229" s="716"/>
      <c r="Q229" s="913"/>
      <c r="R229" s="914"/>
      <c r="S229" s="716"/>
      <c r="T229" s="1383"/>
      <c r="U229" s="1383">
        <v>2.5</v>
      </c>
      <c r="V229" s="1383">
        <f>SUM(T229:U229)</f>
        <v>2.5</v>
      </c>
    </row>
    <row r="230" spans="1:22" s="45" customFormat="1" ht="15.75" customHeight="1">
      <c r="A230" s="451" t="s">
        <v>228</v>
      </c>
      <c r="B230" s="950" t="s">
        <v>394</v>
      </c>
      <c r="C230" s="951"/>
      <c r="D230" s="719">
        <v>5</v>
      </c>
      <c r="E230" s="720"/>
      <c r="F230" s="742"/>
      <c r="G230" s="1360">
        <v>2.5</v>
      </c>
      <c r="H230" s="958">
        <f>G230*30</f>
        <v>75</v>
      </c>
      <c r="I230" s="226">
        <f>SUM(J230:L230)</f>
        <v>27</v>
      </c>
      <c r="J230" s="736">
        <v>18</v>
      </c>
      <c r="K230" s="736"/>
      <c r="L230" s="736">
        <v>9</v>
      </c>
      <c r="M230" s="452">
        <f>H230-I230</f>
        <v>48</v>
      </c>
      <c r="N230" s="959" t="s">
        <v>181</v>
      </c>
      <c r="O230" s="732" t="s">
        <v>181</v>
      </c>
      <c r="P230" s="733" t="s">
        <v>181</v>
      </c>
      <c r="Q230" s="731" t="s">
        <v>181</v>
      </c>
      <c r="R230" s="732">
        <v>3</v>
      </c>
      <c r="S230" s="716"/>
      <c r="T230" s="1383"/>
      <c r="U230" s="1383">
        <v>1.5</v>
      </c>
      <c r="V230" s="1383">
        <f>SUM(T230:U230)</f>
        <v>1.5</v>
      </c>
    </row>
    <row r="231" spans="1:22" s="45" customFormat="1" ht="15.75" customHeight="1" thickBot="1">
      <c r="A231" s="961" t="s">
        <v>229</v>
      </c>
      <c r="B231" s="962" t="s">
        <v>393</v>
      </c>
      <c r="C231" s="743"/>
      <c r="D231" s="722">
        <v>6</v>
      </c>
      <c r="E231" s="729"/>
      <c r="F231" s="730"/>
      <c r="G231" s="1360">
        <v>1.5</v>
      </c>
      <c r="H231" s="963">
        <f>G231*30</f>
        <v>45</v>
      </c>
      <c r="I231" s="934">
        <f>SUM(J231:L231)</f>
        <v>24</v>
      </c>
      <c r="J231" s="964">
        <v>16</v>
      </c>
      <c r="K231" s="965"/>
      <c r="L231" s="965">
        <v>8</v>
      </c>
      <c r="M231" s="936">
        <f>H231-I231</f>
        <v>21</v>
      </c>
      <c r="N231" s="955" t="s">
        <v>181</v>
      </c>
      <c r="O231" s="914" t="s">
        <v>181</v>
      </c>
      <c r="P231" s="716" t="s">
        <v>181</v>
      </c>
      <c r="Q231" s="913" t="s">
        <v>181</v>
      </c>
      <c r="R231" s="914" t="s">
        <v>181</v>
      </c>
      <c r="S231" s="716">
        <v>3</v>
      </c>
      <c r="T231" s="1383">
        <f>SUM(T227:T230)</f>
        <v>1</v>
      </c>
      <c r="U231" s="1383">
        <f>SUM(U227:U230)</f>
        <v>6</v>
      </c>
      <c r="V231" s="1383">
        <f>SUM(T231:U231)</f>
        <v>7</v>
      </c>
    </row>
    <row r="232" spans="1:22" s="45" customFormat="1" ht="15.75" customHeight="1" thickBot="1">
      <c r="A232" s="2971" t="s">
        <v>395</v>
      </c>
      <c r="B232" s="2972"/>
      <c r="C232" s="2972"/>
      <c r="D232" s="2972"/>
      <c r="E232" s="2972"/>
      <c r="F232" s="2972"/>
      <c r="G232" s="2972"/>
      <c r="H232" s="2973"/>
      <c r="I232" s="2973"/>
      <c r="J232" s="2973"/>
      <c r="K232" s="2973"/>
      <c r="L232" s="2973"/>
      <c r="M232" s="2973"/>
      <c r="N232" s="2972"/>
      <c r="O232" s="2972"/>
      <c r="P232" s="2972"/>
      <c r="Q232" s="2972"/>
      <c r="R232" s="2972"/>
      <c r="S232" s="2974"/>
      <c r="T232" s="1383"/>
      <c r="U232" s="1383"/>
      <c r="V232" s="1383"/>
    </row>
    <row r="233" spans="1:22" s="45" customFormat="1" ht="15.75" customHeight="1">
      <c r="A233" s="966" t="s">
        <v>396</v>
      </c>
      <c r="B233" s="967" t="s">
        <v>397</v>
      </c>
      <c r="C233" s="940"/>
      <c r="D233" s="941"/>
      <c r="E233" s="942"/>
      <c r="F233" s="943"/>
      <c r="G233" s="944">
        <f>G234+G237</f>
        <v>6.5</v>
      </c>
      <c r="H233" s="908">
        <f>H234+H237</f>
        <v>195</v>
      </c>
      <c r="I233" s="909"/>
      <c r="J233" s="942"/>
      <c r="K233" s="942"/>
      <c r="L233" s="945"/>
      <c r="M233" s="912"/>
      <c r="N233" s="946"/>
      <c r="O233" s="947"/>
      <c r="P233" s="948"/>
      <c r="Q233" s="949"/>
      <c r="R233" s="947"/>
      <c r="S233" s="948"/>
      <c r="T233" s="1383"/>
      <c r="U233" s="1383"/>
      <c r="V233" s="1383"/>
    </row>
    <row r="234" spans="1:22" s="45" customFormat="1" ht="15.75" customHeight="1">
      <c r="A234" s="451" t="s">
        <v>398</v>
      </c>
      <c r="B234" s="968" t="s">
        <v>399</v>
      </c>
      <c r="C234" s="951"/>
      <c r="D234" s="719"/>
      <c r="E234" s="720"/>
      <c r="F234" s="742"/>
      <c r="G234" s="953">
        <f>G235+G236</f>
        <v>5</v>
      </c>
      <c r="H234" s="954">
        <f>H235+H236</f>
        <v>150</v>
      </c>
      <c r="I234" s="226"/>
      <c r="J234" s="736"/>
      <c r="K234" s="736"/>
      <c r="L234" s="736"/>
      <c r="M234" s="452"/>
      <c r="N234" s="959"/>
      <c r="O234" s="732"/>
      <c r="P234" s="733"/>
      <c r="Q234" s="731"/>
      <c r="R234" s="732"/>
      <c r="S234" s="716"/>
      <c r="T234" s="1383"/>
      <c r="U234" s="1383"/>
      <c r="V234" s="1383"/>
    </row>
    <row r="235" spans="1:22" s="45" customFormat="1" ht="15.75" customHeight="1">
      <c r="A235" s="451"/>
      <c r="B235" s="919" t="s">
        <v>36</v>
      </c>
      <c r="C235" s="951"/>
      <c r="D235" s="719"/>
      <c r="E235" s="720"/>
      <c r="F235" s="742"/>
      <c r="G235" s="956">
        <v>3</v>
      </c>
      <c r="H235" s="954">
        <f>G235*30</f>
        <v>90</v>
      </c>
      <c r="I235" s="226"/>
      <c r="J235" s="736"/>
      <c r="K235" s="736"/>
      <c r="L235" s="736"/>
      <c r="M235" s="452"/>
      <c r="N235" s="959"/>
      <c r="O235" s="732"/>
      <c r="P235" s="733"/>
      <c r="Q235" s="731"/>
      <c r="R235" s="732"/>
      <c r="S235" s="716"/>
      <c r="T235" s="1383"/>
      <c r="U235" s="1383"/>
      <c r="V235" s="1383"/>
    </row>
    <row r="236" spans="1:22" s="45" customFormat="1" ht="15.75" customHeight="1">
      <c r="A236" s="451" t="s">
        <v>400</v>
      </c>
      <c r="B236" s="921" t="s">
        <v>37</v>
      </c>
      <c r="C236" s="951"/>
      <c r="D236" s="719">
        <v>5</v>
      </c>
      <c r="E236" s="720"/>
      <c r="F236" s="742"/>
      <c r="G236" s="953">
        <v>2</v>
      </c>
      <c r="H236" s="958">
        <f>G236*30</f>
        <v>60</v>
      </c>
      <c r="I236" s="226">
        <f>SUM(J236:L236)</f>
        <v>27</v>
      </c>
      <c r="J236" s="736">
        <v>18</v>
      </c>
      <c r="K236" s="736"/>
      <c r="L236" s="736">
        <v>9</v>
      </c>
      <c r="M236" s="452">
        <f>H236-I236</f>
        <v>33</v>
      </c>
      <c r="N236" s="959" t="s">
        <v>181</v>
      </c>
      <c r="O236" s="732" t="s">
        <v>181</v>
      </c>
      <c r="P236" s="733" t="s">
        <v>181</v>
      </c>
      <c r="Q236" s="731" t="s">
        <v>181</v>
      </c>
      <c r="R236" s="732">
        <v>3</v>
      </c>
      <c r="S236" s="716"/>
      <c r="T236" s="1383"/>
      <c r="U236" s="1383"/>
      <c r="V236" s="1383"/>
    </row>
    <row r="237" spans="1:22" s="45" customFormat="1" ht="15.75" customHeight="1">
      <c r="A237" s="451" t="s">
        <v>401</v>
      </c>
      <c r="B237" s="969" t="s">
        <v>402</v>
      </c>
      <c r="C237" s="951"/>
      <c r="D237" s="722">
        <v>6</v>
      </c>
      <c r="E237" s="729"/>
      <c r="F237" s="730"/>
      <c r="G237" s="953">
        <v>1.5</v>
      </c>
      <c r="H237" s="958">
        <f>G237*30</f>
        <v>45</v>
      </c>
      <c r="I237" s="226">
        <f>SUM(J237:L237)</f>
        <v>24</v>
      </c>
      <c r="J237" s="735">
        <v>16</v>
      </c>
      <c r="K237" s="736"/>
      <c r="L237" s="736">
        <v>8</v>
      </c>
      <c r="M237" s="452">
        <f>H237-I237</f>
        <v>21</v>
      </c>
      <c r="N237" s="955" t="s">
        <v>181</v>
      </c>
      <c r="O237" s="914" t="s">
        <v>181</v>
      </c>
      <c r="P237" s="716" t="s">
        <v>181</v>
      </c>
      <c r="Q237" s="913" t="s">
        <v>181</v>
      </c>
      <c r="R237" s="914" t="s">
        <v>181</v>
      </c>
      <c r="S237" s="716">
        <v>3</v>
      </c>
      <c r="T237" s="1383"/>
      <c r="U237" s="1383"/>
      <c r="V237" s="1383"/>
    </row>
    <row r="238" spans="1:22" s="45" customFormat="1" ht="15.75" customHeight="1">
      <c r="A238" s="451" t="s">
        <v>403</v>
      </c>
      <c r="B238" s="970" t="s">
        <v>404</v>
      </c>
      <c r="C238" s="951"/>
      <c r="D238" s="952"/>
      <c r="E238" s="729"/>
      <c r="F238" s="730"/>
      <c r="G238" s="953">
        <f>SUM(G239:G240)</f>
        <v>3</v>
      </c>
      <c r="H238" s="958">
        <f>SUM(H239:H240)</f>
        <v>90</v>
      </c>
      <c r="I238" s="226"/>
      <c r="J238" s="729"/>
      <c r="K238" s="729"/>
      <c r="L238" s="722"/>
      <c r="M238" s="452"/>
      <c r="N238" s="955"/>
      <c r="O238" s="914"/>
      <c r="P238" s="716"/>
      <c r="Q238" s="913"/>
      <c r="R238" s="914"/>
      <c r="S238" s="716"/>
      <c r="T238" s="1383"/>
      <c r="U238" s="1383"/>
      <c r="V238" s="1383"/>
    </row>
    <row r="239" spans="1:22" s="45" customFormat="1" ht="15.75" customHeight="1">
      <c r="A239" s="451"/>
      <c r="B239" s="919" t="s">
        <v>36</v>
      </c>
      <c r="C239" s="951"/>
      <c r="D239" s="952"/>
      <c r="E239" s="729"/>
      <c r="F239" s="730"/>
      <c r="G239" s="956">
        <v>1</v>
      </c>
      <c r="H239" s="957">
        <f>G239*30</f>
        <v>30</v>
      </c>
      <c r="I239" s="226"/>
      <c r="J239" s="729"/>
      <c r="K239" s="729"/>
      <c r="L239" s="722"/>
      <c r="M239" s="452"/>
      <c r="N239" s="955"/>
      <c r="O239" s="914"/>
      <c r="P239" s="716"/>
      <c r="Q239" s="913"/>
      <c r="R239" s="914"/>
      <c r="S239" s="716"/>
      <c r="T239" s="1383"/>
      <c r="U239" s="1383"/>
      <c r="V239" s="1383"/>
    </row>
    <row r="240" spans="1:22" s="45" customFormat="1" ht="15.75" customHeight="1" thickBot="1">
      <c r="A240" s="451" t="s">
        <v>405</v>
      </c>
      <c r="B240" s="921" t="s">
        <v>37</v>
      </c>
      <c r="C240" s="951"/>
      <c r="D240" s="719">
        <v>4</v>
      </c>
      <c r="E240" s="729"/>
      <c r="F240" s="730"/>
      <c r="G240" s="953">
        <v>2</v>
      </c>
      <c r="H240" s="963">
        <f>G240*30</f>
        <v>60</v>
      </c>
      <c r="I240" s="934">
        <f>SUM(J240:L240)</f>
        <v>30</v>
      </c>
      <c r="J240" s="971">
        <v>15</v>
      </c>
      <c r="K240" s="971"/>
      <c r="L240" s="971">
        <v>15</v>
      </c>
      <c r="M240" s="936">
        <f>H240-I240</f>
        <v>30</v>
      </c>
      <c r="N240" s="959" t="s">
        <v>181</v>
      </c>
      <c r="O240" s="732" t="s">
        <v>181</v>
      </c>
      <c r="P240" s="733" t="s">
        <v>181</v>
      </c>
      <c r="Q240" s="731">
        <v>2</v>
      </c>
      <c r="R240" s="914"/>
      <c r="S240" s="716"/>
      <c r="T240" s="1383"/>
      <c r="U240" s="1383"/>
      <c r="V240" s="1383"/>
    </row>
    <row r="241" spans="1:22" s="45" customFormat="1" ht="15.75" customHeight="1" thickBot="1">
      <c r="A241" s="2971" t="s">
        <v>406</v>
      </c>
      <c r="B241" s="2972"/>
      <c r="C241" s="2972"/>
      <c r="D241" s="2972"/>
      <c r="E241" s="2972"/>
      <c r="F241" s="2972"/>
      <c r="G241" s="2972"/>
      <c r="H241" s="2975"/>
      <c r="I241" s="2975"/>
      <c r="J241" s="2975"/>
      <c r="K241" s="2975"/>
      <c r="L241" s="2975"/>
      <c r="M241" s="2975"/>
      <c r="N241" s="2972"/>
      <c r="O241" s="2972"/>
      <c r="P241" s="2972"/>
      <c r="Q241" s="2972"/>
      <c r="R241" s="2972"/>
      <c r="S241" s="2974"/>
      <c r="T241" s="1383"/>
      <c r="U241" s="1383"/>
      <c r="V241" s="1383"/>
    </row>
    <row r="242" spans="1:22" s="45" customFormat="1" ht="15.75" customHeight="1">
      <c r="A242" s="451" t="s">
        <v>407</v>
      </c>
      <c r="B242" s="972" t="s">
        <v>408</v>
      </c>
      <c r="C242" s="721"/>
      <c r="D242" s="722">
        <v>6</v>
      </c>
      <c r="E242" s="729"/>
      <c r="F242" s="730"/>
      <c r="G242" s="724">
        <v>1.5</v>
      </c>
      <c r="H242" s="908">
        <f>G242*30</f>
        <v>45</v>
      </c>
      <c r="I242" s="909">
        <f>SUM(J242:L242)</f>
        <v>24</v>
      </c>
      <c r="J242" s="910">
        <v>16</v>
      </c>
      <c r="K242" s="911"/>
      <c r="L242" s="911">
        <v>8</v>
      </c>
      <c r="M242" s="912">
        <f>H242-I242</f>
        <v>21</v>
      </c>
      <c r="N242" s="913" t="s">
        <v>181</v>
      </c>
      <c r="O242" s="914" t="s">
        <v>181</v>
      </c>
      <c r="P242" s="716" t="s">
        <v>181</v>
      </c>
      <c r="Q242" s="913" t="s">
        <v>181</v>
      </c>
      <c r="R242" s="914" t="s">
        <v>181</v>
      </c>
      <c r="S242" s="716">
        <v>3</v>
      </c>
      <c r="T242" s="1383"/>
      <c r="U242" s="1383"/>
      <c r="V242" s="1383"/>
    </row>
    <row r="243" spans="1:22" s="45" customFormat="1" ht="15.75" customHeight="1">
      <c r="A243" s="451" t="s">
        <v>403</v>
      </c>
      <c r="B243" s="970" t="s">
        <v>404</v>
      </c>
      <c r="C243" s="951"/>
      <c r="D243" s="952"/>
      <c r="E243" s="729"/>
      <c r="F243" s="730"/>
      <c r="G243" s="724">
        <f>SUM(G244:G245)</f>
        <v>3</v>
      </c>
      <c r="H243" s="958">
        <f>SUM(H244:H245)</f>
        <v>90</v>
      </c>
      <c r="I243" s="226"/>
      <c r="J243" s="729"/>
      <c r="K243" s="729"/>
      <c r="L243" s="722"/>
      <c r="M243" s="452"/>
      <c r="N243" s="913"/>
      <c r="O243" s="914"/>
      <c r="P243" s="716"/>
      <c r="Q243" s="913"/>
      <c r="R243" s="914"/>
      <c r="S243" s="716"/>
      <c r="T243" s="1383"/>
      <c r="U243" s="1383"/>
      <c r="V243" s="1383"/>
    </row>
    <row r="244" spans="1:22" s="45" customFormat="1" ht="15.75" customHeight="1">
      <c r="A244" s="451"/>
      <c r="B244" s="919" t="s">
        <v>36</v>
      </c>
      <c r="C244" s="951"/>
      <c r="D244" s="952"/>
      <c r="E244" s="729"/>
      <c r="F244" s="730"/>
      <c r="G244" s="725">
        <v>1</v>
      </c>
      <c r="H244" s="957">
        <f>G244*30</f>
        <v>30</v>
      </c>
      <c r="I244" s="226"/>
      <c r="J244" s="729"/>
      <c r="K244" s="729"/>
      <c r="L244" s="722"/>
      <c r="M244" s="452"/>
      <c r="N244" s="913"/>
      <c r="O244" s="914"/>
      <c r="P244" s="716"/>
      <c r="Q244" s="913"/>
      <c r="R244" s="914"/>
      <c r="S244" s="716"/>
      <c r="T244" s="1383"/>
      <c r="U244" s="1383"/>
      <c r="V244" s="1383"/>
    </row>
    <row r="245" spans="1:22" s="45" customFormat="1" ht="15.75" customHeight="1">
      <c r="A245" s="451" t="s">
        <v>405</v>
      </c>
      <c r="B245" s="921" t="s">
        <v>37</v>
      </c>
      <c r="C245" s="951"/>
      <c r="D245" s="719">
        <v>4</v>
      </c>
      <c r="E245" s="729"/>
      <c r="F245" s="730"/>
      <c r="G245" s="724">
        <v>2</v>
      </c>
      <c r="H245" s="922">
        <f>G245*30</f>
        <v>60</v>
      </c>
      <c r="I245" s="226">
        <f>SUM(J245:L245)</f>
        <v>30</v>
      </c>
      <c r="J245" s="741">
        <v>15</v>
      </c>
      <c r="K245" s="741"/>
      <c r="L245" s="741">
        <v>15</v>
      </c>
      <c r="M245" s="452">
        <f>H245-I245</f>
        <v>30</v>
      </c>
      <c r="N245" s="731" t="s">
        <v>181</v>
      </c>
      <c r="O245" s="732" t="s">
        <v>181</v>
      </c>
      <c r="P245" s="733" t="s">
        <v>181</v>
      </c>
      <c r="Q245" s="731">
        <v>2</v>
      </c>
      <c r="R245" s="914"/>
      <c r="S245" s="716"/>
      <c r="T245" s="1383"/>
      <c r="U245" s="1383"/>
      <c r="V245" s="1383"/>
    </row>
    <row r="246" spans="1:22" s="45" customFormat="1" ht="34.5" customHeight="1">
      <c r="A246" s="451" t="s">
        <v>409</v>
      </c>
      <c r="B246" s="973" t="s">
        <v>410</v>
      </c>
      <c r="C246" s="951"/>
      <c r="D246" s="952"/>
      <c r="E246" s="729"/>
      <c r="F246" s="730"/>
      <c r="G246" s="724">
        <f>SUM(G247:G248)</f>
        <v>5</v>
      </c>
      <c r="H246" s="916">
        <f>SUM(H247:H248)</f>
        <v>150</v>
      </c>
      <c r="I246" s="226"/>
      <c r="J246" s="729"/>
      <c r="K246" s="729"/>
      <c r="L246" s="722"/>
      <c r="M246" s="452"/>
      <c r="N246" s="913"/>
      <c r="O246" s="914"/>
      <c r="P246" s="716"/>
      <c r="Q246" s="913"/>
      <c r="R246" s="914"/>
      <c r="S246" s="716"/>
      <c r="T246" s="1383"/>
      <c r="U246" s="1383"/>
      <c r="V246" s="1383"/>
    </row>
    <row r="247" spans="1:22" s="45" customFormat="1" ht="15.75" customHeight="1">
      <c r="A247" s="451"/>
      <c r="B247" s="919" t="s">
        <v>36</v>
      </c>
      <c r="C247" s="951"/>
      <c r="D247" s="719"/>
      <c r="E247" s="720"/>
      <c r="F247" s="742"/>
      <c r="G247" s="725">
        <v>3</v>
      </c>
      <c r="H247" s="926">
        <f>G247*30</f>
        <v>90</v>
      </c>
      <c r="I247" s="226"/>
      <c r="J247" s="736"/>
      <c r="K247" s="736"/>
      <c r="L247" s="736"/>
      <c r="M247" s="452"/>
      <c r="N247" s="731" t="s">
        <v>181</v>
      </c>
      <c r="O247" s="732" t="s">
        <v>181</v>
      </c>
      <c r="P247" s="733" t="s">
        <v>181</v>
      </c>
      <c r="Q247" s="731" t="s">
        <v>181</v>
      </c>
      <c r="R247" s="732"/>
      <c r="S247" s="716"/>
      <c r="T247" s="1383"/>
      <c r="U247" s="1383"/>
      <c r="V247" s="1383"/>
    </row>
    <row r="248" spans="1:22" s="45" customFormat="1" ht="15.75" customHeight="1" thickBot="1">
      <c r="A248" s="974" t="s">
        <v>411</v>
      </c>
      <c r="B248" s="921" t="s">
        <v>37</v>
      </c>
      <c r="C248" s="975"/>
      <c r="D248" s="976">
        <v>5</v>
      </c>
      <c r="E248" s="977"/>
      <c r="F248" s="978"/>
      <c r="G248" s="726">
        <v>2</v>
      </c>
      <c r="H248" s="933">
        <f>G248*30</f>
        <v>60</v>
      </c>
      <c r="I248" s="934">
        <f>SUM(J248:L248)</f>
        <v>27</v>
      </c>
      <c r="J248" s="965">
        <v>18</v>
      </c>
      <c r="K248" s="965"/>
      <c r="L248" s="965">
        <v>9</v>
      </c>
      <c r="M248" s="936">
        <f>H248-I248</f>
        <v>33</v>
      </c>
      <c r="N248" s="979" t="s">
        <v>181</v>
      </c>
      <c r="O248" s="980" t="s">
        <v>181</v>
      </c>
      <c r="P248" s="981" t="s">
        <v>181</v>
      </c>
      <c r="Q248" s="979" t="s">
        <v>181</v>
      </c>
      <c r="R248" s="980">
        <v>3</v>
      </c>
      <c r="S248" s="982"/>
      <c r="T248" s="1383"/>
      <c r="U248" s="1383"/>
      <c r="V248" s="1383"/>
    </row>
    <row r="249" spans="1:19" s="45" customFormat="1" ht="15.75" customHeight="1" thickBot="1">
      <c r="A249" s="2963" t="s">
        <v>230</v>
      </c>
      <c r="B249" s="2968"/>
      <c r="C249" s="453"/>
      <c r="D249" s="454"/>
      <c r="E249" s="455"/>
      <c r="F249" s="727"/>
      <c r="G249" s="983">
        <f>G187+G188+G194+G198+G201+G204+G207+G210+G211+G212+G220+G226+G229</f>
        <v>61</v>
      </c>
      <c r="H249" s="780">
        <f>H187+H188+H194+H198+H201+H204+H207+H210+H211+H212+H220+H226+H229</f>
        <v>1830</v>
      </c>
      <c r="I249" s="984"/>
      <c r="J249" s="752"/>
      <c r="K249" s="752"/>
      <c r="L249" s="753"/>
      <c r="M249" s="985"/>
      <c r="N249" s="747"/>
      <c r="O249" s="748"/>
      <c r="P249" s="749"/>
      <c r="Q249" s="750"/>
      <c r="R249" s="748"/>
      <c r="S249" s="749"/>
    </row>
    <row r="250" spans="1:19" s="45" customFormat="1" ht="15.75" customHeight="1" thickBot="1">
      <c r="A250" s="2961" t="s">
        <v>231</v>
      </c>
      <c r="B250" s="2962"/>
      <c r="C250" s="453"/>
      <c r="D250" s="454"/>
      <c r="E250" s="455"/>
      <c r="F250" s="727"/>
      <c r="G250" s="986">
        <f>SUMIF($B$188:$B$224,"на базі ВНЗ 1 рівня",G$188:G$223)+G227+G210</f>
        <v>18</v>
      </c>
      <c r="H250" s="997">
        <f>SUMIF($B$188:$B$224,"на базі ВНЗ 1 рівня",H$188:H$223)+H227+H210</f>
        <v>540</v>
      </c>
      <c r="I250" s="750"/>
      <c r="J250" s="748"/>
      <c r="K250" s="748"/>
      <c r="L250" s="748"/>
      <c r="M250" s="987"/>
      <c r="N250" s="751"/>
      <c r="O250" s="752"/>
      <c r="P250" s="753"/>
      <c r="Q250" s="754"/>
      <c r="R250" s="752"/>
      <c r="S250" s="755"/>
    </row>
    <row r="251" spans="1:19" s="45" customFormat="1" ht="15.75" customHeight="1" thickBot="1">
      <c r="A251" s="2963" t="s">
        <v>232</v>
      </c>
      <c r="B251" s="2964"/>
      <c r="C251" s="453"/>
      <c r="D251" s="454"/>
      <c r="E251" s="461"/>
      <c r="F251" s="462"/>
      <c r="G251" s="1212">
        <f>U224+U231</f>
        <v>43</v>
      </c>
      <c r="H251" s="780">
        <f>G251*30</f>
        <v>1290</v>
      </c>
      <c r="I251" s="780">
        <v>577</v>
      </c>
      <c r="J251" s="780">
        <v>300</v>
      </c>
      <c r="K251" s="780">
        <v>114</v>
      </c>
      <c r="L251" s="780">
        <v>163</v>
      </c>
      <c r="M251" s="780">
        <f>H251-I251</f>
        <v>713</v>
      </c>
      <c r="N251" s="988">
        <f>SUM(N$188:N$232)</f>
        <v>0</v>
      </c>
      <c r="O251" s="756">
        <f>SUM(O$188:O$232)</f>
        <v>0</v>
      </c>
      <c r="P251" s="989">
        <f>SUM(P$187:P$232)</f>
        <v>6</v>
      </c>
      <c r="Q251" s="989">
        <f>SUM(Q$187:Q$232)</f>
        <v>14</v>
      </c>
      <c r="R251" s="989">
        <f>SUM(R$187:R$232)</f>
        <v>22</v>
      </c>
      <c r="S251" s="989">
        <f>SUM(S$187:S$232)</f>
        <v>14</v>
      </c>
    </row>
    <row r="252" spans="1:19" s="45" customFormat="1" ht="15.75" customHeight="1" thickBot="1">
      <c r="A252" s="2963" t="s">
        <v>233</v>
      </c>
      <c r="B252" s="2968"/>
      <c r="C252" s="453"/>
      <c r="D252" s="454"/>
      <c r="E252" s="455"/>
      <c r="F252" s="727"/>
      <c r="G252" s="990">
        <f>G249+G100+G99</f>
        <v>107.5</v>
      </c>
      <c r="H252" s="999">
        <f>H249+H100+H99</f>
        <v>3225</v>
      </c>
      <c r="I252" s="991"/>
      <c r="J252" s="992"/>
      <c r="K252" s="992"/>
      <c r="L252" s="992"/>
      <c r="M252" s="993"/>
      <c r="N252" s="994"/>
      <c r="O252" s="757"/>
      <c r="P252" s="758"/>
      <c r="Q252" s="759"/>
      <c r="R252" s="757"/>
      <c r="S252" s="758"/>
    </row>
    <row r="253" spans="1:19" s="45" customFormat="1" ht="15.75" customHeight="1" thickBot="1">
      <c r="A253" s="2961" t="s">
        <v>234</v>
      </c>
      <c r="B253" s="2962"/>
      <c r="C253" s="453"/>
      <c r="D253" s="454"/>
      <c r="E253" s="455"/>
      <c r="F253" s="727"/>
      <c r="G253" s="728">
        <f>G101+G250+G99</f>
        <v>31.5</v>
      </c>
      <c r="H253" s="998">
        <f>H101+H250+H99</f>
        <v>945</v>
      </c>
      <c r="I253" s="750"/>
      <c r="J253" s="748"/>
      <c r="K253" s="748"/>
      <c r="L253" s="748"/>
      <c r="M253" s="749"/>
      <c r="N253" s="995"/>
      <c r="O253" s="752"/>
      <c r="P253" s="753"/>
      <c r="Q253" s="754"/>
      <c r="R253" s="752"/>
      <c r="S253" s="755"/>
    </row>
    <row r="254" spans="1:19" s="45" customFormat="1" ht="15.75" customHeight="1" thickBot="1">
      <c r="A254" s="2963" t="s">
        <v>235</v>
      </c>
      <c r="B254" s="2964"/>
      <c r="C254" s="453"/>
      <c r="D254" s="454"/>
      <c r="E254" s="461"/>
      <c r="F254" s="760"/>
      <c r="G254" s="983">
        <f aca="true" t="shared" si="14" ref="G254:S254">G102+G251</f>
        <v>76</v>
      </c>
      <c r="H254" s="780">
        <f t="shared" si="14"/>
        <v>2280</v>
      </c>
      <c r="I254" s="780">
        <f t="shared" si="14"/>
        <v>1066</v>
      </c>
      <c r="J254" s="780">
        <f t="shared" si="14"/>
        <v>567</v>
      </c>
      <c r="K254" s="780">
        <f t="shared" si="14"/>
        <v>188</v>
      </c>
      <c r="L254" s="780">
        <f t="shared" si="14"/>
        <v>311</v>
      </c>
      <c r="M254" s="780">
        <f t="shared" si="14"/>
        <v>1214</v>
      </c>
      <c r="N254" s="780">
        <f t="shared" si="14"/>
        <v>4</v>
      </c>
      <c r="O254" s="780">
        <f t="shared" si="14"/>
        <v>17</v>
      </c>
      <c r="P254" s="780">
        <f t="shared" si="14"/>
        <v>20</v>
      </c>
      <c r="Q254" s="780">
        <f t="shared" si="14"/>
        <v>24</v>
      </c>
      <c r="R254" s="780">
        <f t="shared" si="14"/>
        <v>22</v>
      </c>
      <c r="S254" s="780">
        <f t="shared" si="14"/>
        <v>14</v>
      </c>
    </row>
    <row r="255" spans="1:19" s="45" customFormat="1" ht="15.75" customHeight="1">
      <c r="A255" s="443"/>
      <c r="B255" s="444"/>
      <c r="C255" s="445"/>
      <c r="D255" s="445"/>
      <c r="E255" s="446"/>
      <c r="F255" s="446"/>
      <c r="G255" s="449"/>
      <c r="H255" s="622"/>
      <c r="I255" s="622"/>
      <c r="J255" s="622"/>
      <c r="K255" s="622"/>
      <c r="L255" s="622"/>
      <c r="M255" s="622"/>
      <c r="N255" s="761"/>
      <c r="O255" s="761"/>
      <c r="P255" s="762"/>
      <c r="Q255" s="762"/>
      <c r="R255" s="762"/>
      <c r="S255" s="763"/>
    </row>
    <row r="256" spans="1:19" s="45" customFormat="1" ht="15.75" customHeight="1" thickBot="1">
      <c r="A256" s="2965" t="s">
        <v>342</v>
      </c>
      <c r="B256" s="2966"/>
      <c r="C256" s="2966"/>
      <c r="D256" s="2966"/>
      <c r="E256" s="2966"/>
      <c r="F256" s="2966"/>
      <c r="G256" s="2966"/>
      <c r="H256" s="2966"/>
      <c r="I256" s="2966"/>
      <c r="J256" s="2966"/>
      <c r="K256" s="2966"/>
      <c r="L256" s="2966"/>
      <c r="M256" s="2966"/>
      <c r="N256" s="2966"/>
      <c r="O256" s="2966"/>
      <c r="P256" s="2966"/>
      <c r="Q256" s="2966"/>
      <c r="R256" s="2966"/>
      <c r="S256" s="2967"/>
    </row>
    <row r="257" spans="1:19" s="45" customFormat="1" ht="15.75" customHeight="1">
      <c r="A257" s="869" t="s">
        <v>414</v>
      </c>
      <c r="B257" s="474" t="s">
        <v>247</v>
      </c>
      <c r="C257" s="475"/>
      <c r="D257" s="476"/>
      <c r="E257" s="477"/>
      <c r="F257" s="478"/>
      <c r="G257" s="1324">
        <f>SUM(G258:G259)</f>
        <v>3</v>
      </c>
      <c r="H257" s="480">
        <f aca="true" t="shared" si="15" ref="H257:H280">G257*30</f>
        <v>90</v>
      </c>
      <c r="I257" s="477"/>
      <c r="J257" s="477"/>
      <c r="K257" s="477"/>
      <c r="L257" s="477"/>
      <c r="M257" s="481"/>
      <c r="N257" s="482"/>
      <c r="O257" s="476"/>
      <c r="P257" s="483"/>
      <c r="Q257" s="482"/>
      <c r="R257" s="46"/>
      <c r="S257" s="483"/>
    </row>
    <row r="258" spans="1:19" s="45" customFormat="1" ht="15.75" customHeight="1">
      <c r="A258" s="870"/>
      <c r="B258" s="474" t="s">
        <v>36</v>
      </c>
      <c r="C258" s="475"/>
      <c r="D258" s="476"/>
      <c r="E258" s="477"/>
      <c r="F258" s="478"/>
      <c r="G258" s="1324">
        <v>0.5</v>
      </c>
      <c r="H258" s="484">
        <f t="shared" si="15"/>
        <v>15</v>
      </c>
      <c r="I258" s="476"/>
      <c r="J258" s="477"/>
      <c r="K258" s="477"/>
      <c r="L258" s="477"/>
      <c r="M258" s="483"/>
      <c r="N258" s="482"/>
      <c r="O258" s="476"/>
      <c r="P258" s="483"/>
      <c r="Q258" s="482"/>
      <c r="R258" s="46"/>
      <c r="S258" s="483"/>
    </row>
    <row r="259" spans="1:19" s="45" customFormat="1" ht="15.75" customHeight="1">
      <c r="A259" s="870" t="s">
        <v>415</v>
      </c>
      <c r="B259" s="485" t="s">
        <v>37</v>
      </c>
      <c r="C259" s="475"/>
      <c r="D259" s="476">
        <v>5</v>
      </c>
      <c r="E259" s="477"/>
      <c r="F259" s="478"/>
      <c r="G259" s="1325">
        <v>2.5</v>
      </c>
      <c r="H259" s="488">
        <f t="shared" si="15"/>
        <v>75</v>
      </c>
      <c r="I259" s="477">
        <f>SUM(J259:L259)</f>
        <v>36</v>
      </c>
      <c r="J259" s="477">
        <v>27</v>
      </c>
      <c r="K259" s="477">
        <v>9</v>
      </c>
      <c r="L259" s="477"/>
      <c r="M259" s="481">
        <f>H259-I259</f>
        <v>39</v>
      </c>
      <c r="N259" s="482"/>
      <c r="O259" s="476"/>
      <c r="P259" s="483"/>
      <c r="Q259" s="482"/>
      <c r="R259" s="871">
        <v>4</v>
      </c>
      <c r="S259" s="483"/>
    </row>
    <row r="260" spans="1:19" s="1172" customFormat="1" ht="15.75" customHeight="1">
      <c r="A260" s="869" t="s">
        <v>416</v>
      </c>
      <c r="B260" s="1213" t="s">
        <v>254</v>
      </c>
      <c r="C260" s="1219"/>
      <c r="D260" s="871"/>
      <c r="E260" s="871"/>
      <c r="F260" s="1224"/>
      <c r="G260" s="1332">
        <f>SUM(G261:G262)</f>
        <v>6</v>
      </c>
      <c r="H260" s="1218">
        <f t="shared" si="15"/>
        <v>180</v>
      </c>
      <c r="I260" s="871"/>
      <c r="J260" s="871"/>
      <c r="K260" s="871"/>
      <c r="L260" s="871"/>
      <c r="M260" s="873"/>
      <c r="N260" s="1219"/>
      <c r="O260" s="871"/>
      <c r="P260" s="873"/>
      <c r="Q260" s="1219"/>
      <c r="R260" s="871"/>
      <c r="S260" s="873"/>
    </row>
    <row r="261" spans="1:19" s="1172" customFormat="1" ht="15.75" customHeight="1">
      <c r="A261" s="869"/>
      <c r="B261" s="1213" t="s">
        <v>36</v>
      </c>
      <c r="C261" s="1219"/>
      <c r="D261" s="871"/>
      <c r="E261" s="871"/>
      <c r="F261" s="1224"/>
      <c r="G261" s="1332">
        <v>2.5</v>
      </c>
      <c r="H261" s="1218">
        <f t="shared" si="15"/>
        <v>75</v>
      </c>
      <c r="I261" s="871"/>
      <c r="J261" s="871"/>
      <c r="K261" s="871"/>
      <c r="L261" s="871"/>
      <c r="M261" s="873"/>
      <c r="N261" s="1219"/>
      <c r="O261" s="871"/>
      <c r="P261" s="873"/>
      <c r="Q261" s="1219"/>
      <c r="R261" s="871"/>
      <c r="S261" s="873"/>
    </row>
    <row r="262" spans="1:19" s="1172" customFormat="1" ht="15.75" customHeight="1">
      <c r="A262" s="869" t="s">
        <v>417</v>
      </c>
      <c r="B262" s="1220" t="s">
        <v>37</v>
      </c>
      <c r="C262" s="1219">
        <v>6</v>
      </c>
      <c r="D262" s="871"/>
      <c r="E262" s="871"/>
      <c r="F262" s="1224"/>
      <c r="G262" s="1337">
        <v>3.5</v>
      </c>
      <c r="H262" s="1222">
        <f t="shared" si="15"/>
        <v>105</v>
      </c>
      <c r="I262" s="1215">
        <v>40</v>
      </c>
      <c r="J262" s="1215">
        <v>32</v>
      </c>
      <c r="K262" s="1215">
        <v>8</v>
      </c>
      <c r="L262" s="1215"/>
      <c r="M262" s="1223">
        <v>65</v>
      </c>
      <c r="N262" s="1219"/>
      <c r="O262" s="871"/>
      <c r="P262" s="873"/>
      <c r="Q262" s="1219"/>
      <c r="R262" s="871"/>
      <c r="S262" s="873">
        <v>5</v>
      </c>
    </row>
    <row r="263" spans="1:19" s="45" customFormat="1" ht="15.75" customHeight="1">
      <c r="A263" s="869" t="s">
        <v>418</v>
      </c>
      <c r="B263" s="549" t="s">
        <v>255</v>
      </c>
      <c r="C263" s="482"/>
      <c r="D263" s="476"/>
      <c r="E263" s="476"/>
      <c r="F263" s="492"/>
      <c r="G263" s="479">
        <f>SUM(G264:G265)</f>
        <v>9.5</v>
      </c>
      <c r="H263" s="484">
        <f t="shared" si="15"/>
        <v>285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9"/>
      <c r="B264" s="474" t="s">
        <v>36</v>
      </c>
      <c r="C264" s="482"/>
      <c r="D264" s="476"/>
      <c r="E264" s="476"/>
      <c r="F264" s="492"/>
      <c r="G264" s="479">
        <v>3.5</v>
      </c>
      <c r="H264" s="484">
        <f t="shared" si="15"/>
        <v>105</v>
      </c>
      <c r="I264" s="476"/>
      <c r="J264" s="477"/>
      <c r="K264" s="477"/>
      <c r="L264" s="477"/>
      <c r="M264" s="483"/>
      <c r="N264" s="482"/>
      <c r="O264" s="476"/>
      <c r="P264" s="483"/>
      <c r="Q264" s="482"/>
      <c r="R264" s="476"/>
      <c r="S264" s="483"/>
    </row>
    <row r="265" spans="1:19" s="45" customFormat="1" ht="15.75" customHeight="1">
      <c r="A265" s="869"/>
      <c r="B265" s="485" t="s">
        <v>37</v>
      </c>
      <c r="C265" s="482"/>
      <c r="D265" s="476"/>
      <c r="E265" s="476"/>
      <c r="F265" s="492"/>
      <c r="G265" s="487">
        <f>SUM(G266:G267)</f>
        <v>6</v>
      </c>
      <c r="H265" s="488">
        <f t="shared" si="15"/>
        <v>180</v>
      </c>
      <c r="I265" s="477">
        <f>SUM(I266:I267)</f>
        <v>67</v>
      </c>
      <c r="J265" s="477">
        <f>SUM(J266:J267)</f>
        <v>51</v>
      </c>
      <c r="K265" s="477">
        <f>SUM(K266:K267)</f>
        <v>8</v>
      </c>
      <c r="L265" s="477">
        <f>SUM(L266:L267)</f>
        <v>8</v>
      </c>
      <c r="M265" s="481">
        <f>SUM(M266:M267)</f>
        <v>113</v>
      </c>
      <c r="N265" s="482"/>
      <c r="O265" s="476"/>
      <c r="P265" s="483"/>
      <c r="Q265" s="482"/>
      <c r="R265" s="476"/>
      <c r="S265" s="483"/>
    </row>
    <row r="266" spans="1:19" s="45" customFormat="1" ht="15.75" customHeight="1">
      <c r="A266" s="869" t="s">
        <v>419</v>
      </c>
      <c r="B266" s="485" t="s">
        <v>256</v>
      </c>
      <c r="C266" s="482"/>
      <c r="D266" s="476"/>
      <c r="E266" s="476"/>
      <c r="F266" s="492"/>
      <c r="G266" s="487">
        <v>2.5</v>
      </c>
      <c r="H266" s="488">
        <f t="shared" si="15"/>
        <v>75</v>
      </c>
      <c r="I266" s="477">
        <f>SUM(J266:L266)</f>
        <v>27</v>
      </c>
      <c r="J266" s="477">
        <v>27</v>
      </c>
      <c r="K266" s="477"/>
      <c r="L266" s="477"/>
      <c r="M266" s="481">
        <f>H266-I266</f>
        <v>48</v>
      </c>
      <c r="N266" s="482"/>
      <c r="O266" s="476"/>
      <c r="P266" s="483"/>
      <c r="Q266" s="482"/>
      <c r="R266" s="476">
        <v>3</v>
      </c>
      <c r="S266" s="483"/>
    </row>
    <row r="267" spans="1:19" s="45" customFormat="1" ht="15.75" customHeight="1">
      <c r="A267" s="869" t="s">
        <v>420</v>
      </c>
      <c r="B267" s="485" t="s">
        <v>256</v>
      </c>
      <c r="C267" s="482">
        <v>6</v>
      </c>
      <c r="D267" s="476"/>
      <c r="E267" s="476"/>
      <c r="F267" s="492"/>
      <c r="G267" s="487">
        <v>3.5</v>
      </c>
      <c r="H267" s="488">
        <f t="shared" si="15"/>
        <v>105</v>
      </c>
      <c r="I267" s="477">
        <f>SUM(J267:L267)</f>
        <v>40</v>
      </c>
      <c r="J267" s="507">
        <v>24</v>
      </c>
      <c r="K267" s="477">
        <v>8</v>
      </c>
      <c r="L267" s="477">
        <v>8</v>
      </c>
      <c r="M267" s="481">
        <f>H267-I267</f>
        <v>65</v>
      </c>
      <c r="N267" s="482"/>
      <c r="O267" s="476"/>
      <c r="P267" s="483"/>
      <c r="Q267" s="482"/>
      <c r="R267" s="476"/>
      <c r="S267" s="483">
        <v>5</v>
      </c>
    </row>
    <row r="268" spans="1:19" s="1172" customFormat="1" ht="15.75" customHeight="1">
      <c r="A268" s="869" t="s">
        <v>421</v>
      </c>
      <c r="B268" s="1225" t="s">
        <v>257</v>
      </c>
      <c r="C268" s="1219"/>
      <c r="D268" s="871"/>
      <c r="E268" s="871"/>
      <c r="F268" s="1224"/>
      <c r="G268" s="1217">
        <f>SUM(G269:G270)</f>
        <v>3</v>
      </c>
      <c r="H268" s="1218">
        <f t="shared" si="15"/>
        <v>90</v>
      </c>
      <c r="I268" s="871"/>
      <c r="J268" s="1215"/>
      <c r="K268" s="1215"/>
      <c r="L268" s="1215"/>
      <c r="M268" s="873"/>
      <c r="N268" s="1219"/>
      <c r="O268" s="871"/>
      <c r="P268" s="873"/>
      <c r="Q268" s="1219"/>
      <c r="R268" s="871"/>
      <c r="S268" s="873"/>
    </row>
    <row r="269" spans="1:19" s="1172" customFormat="1" ht="15.75" customHeight="1">
      <c r="A269" s="869"/>
      <c r="B269" s="1213" t="s">
        <v>36</v>
      </c>
      <c r="C269" s="1219"/>
      <c r="D269" s="871"/>
      <c r="E269" s="871"/>
      <c r="F269" s="1224"/>
      <c r="G269" s="1217">
        <v>1</v>
      </c>
      <c r="H269" s="1218">
        <f t="shared" si="15"/>
        <v>30</v>
      </c>
      <c r="I269" s="871"/>
      <c r="J269" s="1215"/>
      <c r="K269" s="1215"/>
      <c r="L269" s="1215"/>
      <c r="M269" s="873"/>
      <c r="N269" s="1219"/>
      <c r="O269" s="871"/>
      <c r="P269" s="873"/>
      <c r="Q269" s="1219"/>
      <c r="R269" s="871"/>
      <c r="S269" s="873"/>
    </row>
    <row r="270" spans="1:19" s="1172" customFormat="1" ht="15.75" customHeight="1">
      <c r="A270" s="869" t="s">
        <v>422</v>
      </c>
      <c r="B270" s="1220" t="s">
        <v>37</v>
      </c>
      <c r="C270" s="1219">
        <v>6</v>
      </c>
      <c r="D270" s="871"/>
      <c r="E270" s="871"/>
      <c r="F270" s="1224"/>
      <c r="G270" s="1221">
        <v>2</v>
      </c>
      <c r="H270" s="1222">
        <f t="shared" si="15"/>
        <v>60</v>
      </c>
      <c r="I270" s="1215">
        <f>SUM(J270:L270)</f>
        <v>24</v>
      </c>
      <c r="J270" s="1215">
        <v>16</v>
      </c>
      <c r="K270" s="1215"/>
      <c r="L270" s="1226">
        <v>8</v>
      </c>
      <c r="M270" s="1223">
        <f>H270-I270</f>
        <v>36</v>
      </c>
      <c r="N270" s="1219"/>
      <c r="O270" s="871"/>
      <c r="P270" s="873"/>
      <c r="Q270" s="1219"/>
      <c r="R270" s="871"/>
      <c r="S270" s="873">
        <v>3</v>
      </c>
    </row>
    <row r="271" spans="1:19" s="1323" customFormat="1" ht="15.75" customHeight="1">
      <c r="A271" s="1326" t="s">
        <v>454</v>
      </c>
      <c r="B271" s="1361" t="s">
        <v>455</v>
      </c>
      <c r="C271" s="1362"/>
      <c r="D271" s="1329">
        <v>5</v>
      </c>
      <c r="E271" s="1363"/>
      <c r="F271" s="1364"/>
      <c r="G271" s="1365">
        <v>2.5</v>
      </c>
      <c r="H271" s="1366">
        <f t="shared" si="15"/>
        <v>75</v>
      </c>
      <c r="I271" s="1330">
        <f>SUM(J271:L271)</f>
        <v>30</v>
      </c>
      <c r="J271" s="1330">
        <v>20</v>
      </c>
      <c r="K271" s="1330"/>
      <c r="L271" s="1330">
        <v>10</v>
      </c>
      <c r="M271" s="1339">
        <f>H271-I271</f>
        <v>45</v>
      </c>
      <c r="N271" s="1367"/>
      <c r="O271" s="1363"/>
      <c r="P271" s="1368"/>
      <c r="Q271" s="1367"/>
      <c r="R271" s="1363">
        <v>3</v>
      </c>
      <c r="S271" s="1368"/>
    </row>
    <row r="272" spans="1:19" s="45" customFormat="1" ht="15.75" customHeight="1">
      <c r="A272" s="473" t="s">
        <v>423</v>
      </c>
      <c r="B272" s="881" t="s">
        <v>267</v>
      </c>
      <c r="C272" s="482"/>
      <c r="D272" s="476"/>
      <c r="E272" s="543"/>
      <c r="F272" s="544"/>
      <c r="G272" s="1354">
        <f>SUM(G273:G274)</f>
        <v>7</v>
      </c>
      <c r="H272" s="484">
        <f t="shared" si="15"/>
        <v>210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549" t="s">
        <v>36</v>
      </c>
      <c r="C273" s="482"/>
      <c r="D273" s="476"/>
      <c r="E273" s="543"/>
      <c r="F273" s="544"/>
      <c r="G273" s="1355">
        <v>3</v>
      </c>
      <c r="H273" s="484">
        <f t="shared" si="15"/>
        <v>90</v>
      </c>
      <c r="I273" s="476"/>
      <c r="J273" s="477"/>
      <c r="K273" s="477"/>
      <c r="L273" s="477"/>
      <c r="M273" s="483"/>
      <c r="N273" s="545"/>
      <c r="O273" s="546"/>
      <c r="P273" s="547"/>
      <c r="Q273" s="545"/>
      <c r="R273" s="546"/>
      <c r="S273" s="547"/>
    </row>
    <row r="274" spans="1:19" s="45" customFormat="1" ht="15.75" customHeight="1">
      <c r="A274" s="473"/>
      <c r="B274" s="877" t="s">
        <v>37</v>
      </c>
      <c r="C274" s="482"/>
      <c r="D274" s="476"/>
      <c r="E274" s="543"/>
      <c r="F274" s="544"/>
      <c r="G274" s="1356">
        <v>4</v>
      </c>
      <c r="H274" s="488">
        <f t="shared" si="15"/>
        <v>120</v>
      </c>
      <c r="I274" s="477">
        <f>SUM(I275:I277)</f>
        <v>62</v>
      </c>
      <c r="J274" s="477">
        <f>SUM(J275:J277)</f>
        <v>30</v>
      </c>
      <c r="K274" s="477">
        <f>SUM(K275:K277)</f>
        <v>8</v>
      </c>
      <c r="L274" s="477">
        <f>SUM(L275:L277)</f>
        <v>24</v>
      </c>
      <c r="M274" s="477">
        <f>SUM(M275:M277)</f>
        <v>58</v>
      </c>
      <c r="N274" s="486"/>
      <c r="O274" s="546"/>
      <c r="P274" s="547"/>
      <c r="Q274" s="545"/>
      <c r="R274" s="546"/>
      <c r="S274" s="547"/>
    </row>
    <row r="275" spans="1:19" s="45" customFormat="1" ht="15.75" customHeight="1">
      <c r="A275" s="473" t="s">
        <v>456</v>
      </c>
      <c r="B275" s="882" t="s">
        <v>267</v>
      </c>
      <c r="C275" s="482">
        <v>4</v>
      </c>
      <c r="D275" s="476"/>
      <c r="E275" s="543"/>
      <c r="F275" s="544"/>
      <c r="G275" s="862">
        <v>3</v>
      </c>
      <c r="H275" s="488">
        <f t="shared" si="15"/>
        <v>90</v>
      </c>
      <c r="I275" s="477">
        <f>SUM(J275:L275)</f>
        <v>45</v>
      </c>
      <c r="J275" s="477">
        <v>30</v>
      </c>
      <c r="K275" s="477">
        <v>8</v>
      </c>
      <c r="L275" s="477">
        <v>7</v>
      </c>
      <c r="M275" s="481">
        <f>H275-I275</f>
        <v>45</v>
      </c>
      <c r="N275" s="545"/>
      <c r="O275" s="546"/>
      <c r="P275" s="547"/>
      <c r="Q275" s="545">
        <v>3</v>
      </c>
      <c r="R275" s="546"/>
      <c r="S275" s="547"/>
    </row>
    <row r="276" spans="1:19" s="45" customFormat="1" ht="15.75" customHeight="1">
      <c r="A276" s="473" t="s">
        <v>457</v>
      </c>
      <c r="B276" s="882" t="s">
        <v>268</v>
      </c>
      <c r="C276" s="482"/>
      <c r="D276" s="476"/>
      <c r="E276" s="543"/>
      <c r="F276" s="544"/>
      <c r="G276" s="548">
        <v>0.5</v>
      </c>
      <c r="H276" s="488">
        <f t="shared" si="15"/>
        <v>15</v>
      </c>
      <c r="I276" s="477">
        <f>SUM(J276:L276)</f>
        <v>9</v>
      </c>
      <c r="J276" s="477"/>
      <c r="K276" s="477"/>
      <c r="L276" s="477">
        <v>9</v>
      </c>
      <c r="M276" s="481">
        <f>H276-I276</f>
        <v>6</v>
      </c>
      <c r="N276" s="545"/>
      <c r="O276" s="546"/>
      <c r="P276" s="547"/>
      <c r="Q276" s="545"/>
      <c r="R276" s="546">
        <v>1</v>
      </c>
      <c r="S276" s="547"/>
    </row>
    <row r="277" spans="1:19" s="45" customFormat="1" ht="15.75" customHeight="1">
      <c r="A277" s="473" t="s">
        <v>458</v>
      </c>
      <c r="B277" s="882" t="s">
        <v>268</v>
      </c>
      <c r="C277" s="482"/>
      <c r="D277" s="476"/>
      <c r="E277" s="543"/>
      <c r="F277" s="550">
        <v>6</v>
      </c>
      <c r="G277" s="548">
        <v>0.5</v>
      </c>
      <c r="H277" s="488">
        <f t="shared" si="15"/>
        <v>15</v>
      </c>
      <c r="I277" s="477">
        <f>SUM(J277:L277)</f>
        <v>8</v>
      </c>
      <c r="J277" s="477"/>
      <c r="K277" s="477"/>
      <c r="L277" s="477">
        <v>8</v>
      </c>
      <c r="M277" s="481">
        <f>H277-I277</f>
        <v>7</v>
      </c>
      <c r="N277" s="545"/>
      <c r="O277" s="546"/>
      <c r="P277" s="547"/>
      <c r="Q277" s="545"/>
      <c r="R277" s="546"/>
      <c r="S277" s="547">
        <v>1</v>
      </c>
    </row>
    <row r="278" spans="1:19" s="1172" customFormat="1" ht="15.75" customHeight="1">
      <c r="A278" s="869" t="s">
        <v>424</v>
      </c>
      <c r="B278" s="1213" t="s">
        <v>259</v>
      </c>
      <c r="C278" s="1214"/>
      <c r="D278" s="871"/>
      <c r="E278" s="1215"/>
      <c r="F278" s="1216"/>
      <c r="G278" s="1332">
        <f>SUM(G279:G280)</f>
        <v>9.5</v>
      </c>
      <c r="H278" s="1333">
        <f t="shared" si="15"/>
        <v>285</v>
      </c>
      <c r="I278" s="871"/>
      <c r="J278" s="1215"/>
      <c r="K278" s="1215"/>
      <c r="L278" s="1215"/>
      <c r="M278" s="873"/>
      <c r="N278" s="1219"/>
      <c r="O278" s="871"/>
      <c r="P278" s="873"/>
      <c r="Q278" s="1219"/>
      <c r="R278" s="871"/>
      <c r="S278" s="873"/>
    </row>
    <row r="279" spans="1:19" s="1172" customFormat="1" ht="15.75" customHeight="1">
      <c r="A279" s="869"/>
      <c r="B279" s="1213" t="s">
        <v>36</v>
      </c>
      <c r="C279" s="1214"/>
      <c r="D279" s="871"/>
      <c r="E279" s="1215"/>
      <c r="F279" s="1216"/>
      <c r="G279" s="1332">
        <v>1</v>
      </c>
      <c r="H279" s="1333">
        <f t="shared" si="15"/>
        <v>30</v>
      </c>
      <c r="I279" s="871"/>
      <c r="J279" s="1215"/>
      <c r="K279" s="1215"/>
      <c r="L279" s="1215"/>
      <c r="M279" s="873"/>
      <c r="N279" s="1219"/>
      <c r="O279" s="871"/>
      <c r="P279" s="873"/>
      <c r="Q279" s="1219"/>
      <c r="R279" s="871"/>
      <c r="S279" s="873"/>
    </row>
    <row r="280" spans="1:19" s="1172" customFormat="1" ht="15.75" customHeight="1">
      <c r="A280" s="869"/>
      <c r="B280" s="1220" t="s">
        <v>37</v>
      </c>
      <c r="C280" s="1219"/>
      <c r="D280" s="871"/>
      <c r="E280" s="871"/>
      <c r="F280" s="1224"/>
      <c r="G280" s="1337">
        <f>G281+G282+G283+G284</f>
        <v>8.5</v>
      </c>
      <c r="H280" s="1222">
        <f t="shared" si="15"/>
        <v>255</v>
      </c>
      <c r="I280" s="1215">
        <f>SUM(I281:I284)</f>
        <v>123</v>
      </c>
      <c r="J280" s="1215">
        <f>SUM(J281:J284)</f>
        <v>84</v>
      </c>
      <c r="K280" s="1215">
        <f>SUM(K281:K284)</f>
        <v>17</v>
      </c>
      <c r="L280" s="1215">
        <f>SUM(L281:L284)</f>
        <v>22</v>
      </c>
      <c r="M280" s="1234">
        <f>SUM(M281:M284)</f>
        <v>132</v>
      </c>
      <c r="N280" s="1230"/>
      <c r="O280" s="871"/>
      <c r="P280" s="873"/>
      <c r="Q280" s="1219"/>
      <c r="R280" s="871"/>
      <c r="S280" s="873"/>
    </row>
    <row r="281" spans="1:19" s="1172" customFormat="1" ht="15.75" customHeight="1">
      <c r="A281" s="869" t="s">
        <v>425</v>
      </c>
      <c r="B281" s="1220" t="s">
        <v>259</v>
      </c>
      <c r="C281" s="1219"/>
      <c r="D281" s="871"/>
      <c r="E281" s="871"/>
      <c r="F281" s="1224"/>
      <c r="G281" s="1337">
        <v>2</v>
      </c>
      <c r="H281" s="1222">
        <f>G281*30</f>
        <v>60</v>
      </c>
      <c r="I281" s="1215">
        <f>SUM(J281:L281)</f>
        <v>27</v>
      </c>
      <c r="J281" s="1215">
        <v>27</v>
      </c>
      <c r="K281" s="1215"/>
      <c r="L281" s="1215"/>
      <c r="M281" s="1223">
        <f>H281-I281</f>
        <v>33</v>
      </c>
      <c r="N281" s="1219"/>
      <c r="O281" s="871">
        <v>3</v>
      </c>
      <c r="P281" s="873"/>
      <c r="Q281" s="1219"/>
      <c r="R281" s="871"/>
      <c r="S281" s="873"/>
    </row>
    <row r="282" spans="1:19" s="1172" customFormat="1" ht="15.75" customHeight="1">
      <c r="A282" s="869" t="s">
        <v>426</v>
      </c>
      <c r="B282" s="1220" t="s">
        <v>259</v>
      </c>
      <c r="C282" s="1219"/>
      <c r="D282" s="871">
        <v>3</v>
      </c>
      <c r="E282" s="871"/>
      <c r="F282" s="1224"/>
      <c r="G282" s="1337">
        <v>3</v>
      </c>
      <c r="H282" s="1222">
        <f aca="true" t="shared" si="16" ref="H282:H307">G282*30</f>
        <v>90</v>
      </c>
      <c r="I282" s="1215">
        <f>SUM(J282:L282)</f>
        <v>36</v>
      </c>
      <c r="J282" s="1215">
        <v>27</v>
      </c>
      <c r="K282" s="1215">
        <v>9</v>
      </c>
      <c r="L282" s="1215"/>
      <c r="M282" s="1223">
        <f>H282-I282</f>
        <v>54</v>
      </c>
      <c r="N282" s="1219"/>
      <c r="O282" s="871"/>
      <c r="P282" s="873">
        <v>4</v>
      </c>
      <c r="Q282" s="1219"/>
      <c r="R282" s="871"/>
      <c r="S282" s="873"/>
    </row>
    <row r="283" spans="1:19" s="1172" customFormat="1" ht="15.75" customHeight="1">
      <c r="A283" s="869" t="s">
        <v>427</v>
      </c>
      <c r="B283" s="1220" t="s">
        <v>259</v>
      </c>
      <c r="C283" s="1219">
        <v>4</v>
      </c>
      <c r="D283" s="871"/>
      <c r="E283" s="871"/>
      <c r="F283" s="1224"/>
      <c r="G283" s="1337">
        <v>2</v>
      </c>
      <c r="H283" s="1222">
        <f t="shared" si="16"/>
        <v>60</v>
      </c>
      <c r="I283" s="1215">
        <f>SUM(J283:L283)</f>
        <v>45</v>
      </c>
      <c r="J283" s="1215">
        <v>30</v>
      </c>
      <c r="K283" s="1215">
        <v>8</v>
      </c>
      <c r="L283" s="1215">
        <v>7</v>
      </c>
      <c r="M283" s="1223">
        <f>H283-I283</f>
        <v>15</v>
      </c>
      <c r="N283" s="1219"/>
      <c r="O283" s="871"/>
      <c r="P283" s="873"/>
      <c r="Q283" s="1219">
        <v>3</v>
      </c>
      <c r="R283" s="871"/>
      <c r="S283" s="873"/>
    </row>
    <row r="284" spans="1:19" s="1172" customFormat="1" ht="15.75" customHeight="1">
      <c r="A284" s="869" t="s">
        <v>459</v>
      </c>
      <c r="B284" s="1220" t="s">
        <v>260</v>
      </c>
      <c r="C284" s="1219"/>
      <c r="D284" s="871"/>
      <c r="E284" s="871"/>
      <c r="F284" s="1235">
        <v>4</v>
      </c>
      <c r="G284" s="1337">
        <v>1.5</v>
      </c>
      <c r="H284" s="1222">
        <f t="shared" si="16"/>
        <v>45</v>
      </c>
      <c r="I284" s="1215">
        <f>SUM(J284:L284)</f>
        <v>15</v>
      </c>
      <c r="J284" s="1215"/>
      <c r="K284" s="1215"/>
      <c r="L284" s="1215">
        <v>15</v>
      </c>
      <c r="M284" s="1223">
        <f>H284-I284</f>
        <v>30</v>
      </c>
      <c r="N284" s="1219"/>
      <c r="O284" s="871"/>
      <c r="P284" s="873"/>
      <c r="Q284" s="1219">
        <v>1</v>
      </c>
      <c r="R284" s="871"/>
      <c r="S284" s="873"/>
    </row>
    <row r="285" spans="1:19" s="1172" customFormat="1" ht="15.75" customHeight="1">
      <c r="A285" s="869" t="s">
        <v>428</v>
      </c>
      <c r="B285" s="1236" t="s">
        <v>262</v>
      </c>
      <c r="C285" s="1214"/>
      <c r="D285" s="871"/>
      <c r="E285" s="1215"/>
      <c r="F285" s="1216"/>
      <c r="G285" s="1332">
        <f>SUM(G286:G287)</f>
        <v>10.5</v>
      </c>
      <c r="H285" s="1218">
        <f t="shared" si="16"/>
        <v>315</v>
      </c>
      <c r="I285" s="871"/>
      <c r="J285" s="1215"/>
      <c r="K285" s="1215"/>
      <c r="L285" s="1215"/>
      <c r="M285" s="873"/>
      <c r="N285" s="1219"/>
      <c r="O285" s="871"/>
      <c r="P285" s="873"/>
      <c r="Q285" s="1219"/>
      <c r="R285" s="871"/>
      <c r="S285" s="873"/>
    </row>
    <row r="286" spans="1:19" s="1172" customFormat="1" ht="15.75" customHeight="1">
      <c r="A286" s="869"/>
      <c r="B286" s="1213" t="s">
        <v>36</v>
      </c>
      <c r="C286" s="1214"/>
      <c r="D286" s="871"/>
      <c r="E286" s="1215"/>
      <c r="F286" s="1216"/>
      <c r="G286" s="1332">
        <v>4</v>
      </c>
      <c r="H286" s="1218">
        <f t="shared" si="16"/>
        <v>120</v>
      </c>
      <c r="I286" s="871"/>
      <c r="J286" s="1215"/>
      <c r="K286" s="1215"/>
      <c r="L286" s="1215"/>
      <c r="M286" s="873"/>
      <c r="N286" s="1219"/>
      <c r="O286" s="871"/>
      <c r="P286" s="873"/>
      <c r="Q286" s="1219"/>
      <c r="R286" s="871"/>
      <c r="S286" s="873"/>
    </row>
    <row r="287" spans="1:19" s="1172" customFormat="1" ht="15.75" customHeight="1">
      <c r="A287" s="869"/>
      <c r="B287" s="1220" t="s">
        <v>37</v>
      </c>
      <c r="C287" s="1219"/>
      <c r="D287" s="871"/>
      <c r="E287" s="871"/>
      <c r="F287" s="1224"/>
      <c r="G287" s="1337">
        <v>6.5</v>
      </c>
      <c r="H287" s="1222">
        <f t="shared" si="16"/>
        <v>195</v>
      </c>
      <c r="I287" s="1215">
        <f>SUM(I288:I290)</f>
        <v>88</v>
      </c>
      <c r="J287" s="1215">
        <f>SUM(J288:J290)</f>
        <v>54</v>
      </c>
      <c r="K287" s="1215">
        <f>SUM(K288:K290)</f>
        <v>17</v>
      </c>
      <c r="L287" s="1215">
        <f>SUM(L288:L290)</f>
        <v>17</v>
      </c>
      <c r="M287" s="1223">
        <f>H287-I287</f>
        <v>107</v>
      </c>
      <c r="N287" s="1219"/>
      <c r="O287" s="871"/>
      <c r="P287" s="873"/>
      <c r="Q287" s="1219"/>
      <c r="R287" s="871"/>
      <c r="S287" s="873"/>
    </row>
    <row r="288" spans="1:19" s="1172" customFormat="1" ht="15.75" customHeight="1">
      <c r="A288" s="869" t="s">
        <v>429</v>
      </c>
      <c r="B288" s="1220" t="s">
        <v>262</v>
      </c>
      <c r="C288" s="1219"/>
      <c r="D288" s="1237"/>
      <c r="E288" s="871"/>
      <c r="F288" s="1224"/>
      <c r="G288" s="1337">
        <v>4</v>
      </c>
      <c r="H288" s="1222">
        <f t="shared" si="16"/>
        <v>120</v>
      </c>
      <c r="I288" s="1215">
        <f>SUM(J288:L288)</f>
        <v>60</v>
      </c>
      <c r="J288" s="1215">
        <v>45</v>
      </c>
      <c r="K288" s="1215">
        <v>8</v>
      </c>
      <c r="L288" s="1215">
        <v>7</v>
      </c>
      <c r="M288" s="1223">
        <f>H288-I288</f>
        <v>60</v>
      </c>
      <c r="N288" s="1219"/>
      <c r="O288" s="871"/>
      <c r="P288" s="873"/>
      <c r="Q288" s="1219">
        <v>4</v>
      </c>
      <c r="R288" s="871"/>
      <c r="S288" s="873"/>
    </row>
    <row r="289" spans="1:19" s="1172" customFormat="1" ht="15.75" customHeight="1">
      <c r="A289" s="869" t="s">
        <v>460</v>
      </c>
      <c r="B289" s="1220" t="s">
        <v>262</v>
      </c>
      <c r="C289" s="1219">
        <v>5</v>
      </c>
      <c r="D289" s="871"/>
      <c r="E289" s="871"/>
      <c r="F289" s="1224"/>
      <c r="G289" s="1337">
        <v>1.5</v>
      </c>
      <c r="H289" s="1222">
        <f t="shared" si="16"/>
        <v>45</v>
      </c>
      <c r="I289" s="1215">
        <f>SUM(J289:L289)</f>
        <v>18</v>
      </c>
      <c r="J289" s="1215">
        <v>9</v>
      </c>
      <c r="K289" s="1215">
        <v>9</v>
      </c>
      <c r="L289" s="1215"/>
      <c r="M289" s="1223">
        <f>H289-I289</f>
        <v>27</v>
      </c>
      <c r="N289" s="1219"/>
      <c r="O289" s="871"/>
      <c r="P289" s="873"/>
      <c r="Q289" s="1219"/>
      <c r="R289" s="871">
        <v>2</v>
      </c>
      <c r="S289" s="873"/>
    </row>
    <row r="290" spans="1:19" s="1172" customFormat="1" ht="15.75" customHeight="1">
      <c r="A290" s="869" t="s">
        <v>461</v>
      </c>
      <c r="B290" s="1220" t="s">
        <v>263</v>
      </c>
      <c r="C290" s="1219"/>
      <c r="D290" s="871"/>
      <c r="E290" s="871"/>
      <c r="F290" s="1235">
        <v>5</v>
      </c>
      <c r="G290" s="1337">
        <v>1</v>
      </c>
      <c r="H290" s="1222">
        <f t="shared" si="16"/>
        <v>30</v>
      </c>
      <c r="I290" s="1215">
        <f>SUM(J290:L290)</f>
        <v>10</v>
      </c>
      <c r="J290" s="1215"/>
      <c r="K290" s="1215"/>
      <c r="L290" s="1215">
        <v>10</v>
      </c>
      <c r="M290" s="1223">
        <f>H290-I290</f>
        <v>20</v>
      </c>
      <c r="N290" s="1219"/>
      <c r="O290" s="871"/>
      <c r="P290" s="873"/>
      <c r="Q290" s="1219"/>
      <c r="R290" s="871">
        <v>1</v>
      </c>
      <c r="S290" s="873"/>
    </row>
    <row r="291" spans="1:19" s="45" customFormat="1" ht="15.75" customHeight="1">
      <c r="A291" s="869" t="s">
        <v>430</v>
      </c>
      <c r="B291" s="549" t="s">
        <v>264</v>
      </c>
      <c r="C291" s="475"/>
      <c r="D291" s="476"/>
      <c r="E291" s="477"/>
      <c r="F291" s="478"/>
      <c r="G291" s="1344">
        <f>SUM(G292:G293)</f>
        <v>6.5</v>
      </c>
      <c r="H291" s="484">
        <f t="shared" si="16"/>
        <v>195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19" s="45" customFormat="1" ht="15.75" customHeight="1">
      <c r="A292" s="869"/>
      <c r="B292" s="549" t="s">
        <v>36</v>
      </c>
      <c r="C292" s="475"/>
      <c r="D292" s="476"/>
      <c r="E292" s="477"/>
      <c r="F292" s="478"/>
      <c r="G292" s="1324">
        <v>3</v>
      </c>
      <c r="H292" s="484">
        <f t="shared" si="16"/>
        <v>90</v>
      </c>
      <c r="I292" s="476"/>
      <c r="J292" s="477"/>
      <c r="K292" s="477"/>
      <c r="L292" s="477"/>
      <c r="M292" s="483"/>
      <c r="N292" s="482"/>
      <c r="O292" s="476"/>
      <c r="P292" s="483"/>
      <c r="Q292" s="482"/>
      <c r="R292" s="476"/>
      <c r="S292" s="483"/>
    </row>
    <row r="293" spans="1:19" s="45" customFormat="1" ht="15.75" customHeight="1">
      <c r="A293" s="1037" t="s">
        <v>431</v>
      </c>
      <c r="B293" s="877" t="s">
        <v>37</v>
      </c>
      <c r="C293" s="482">
        <v>4</v>
      </c>
      <c r="D293" s="476"/>
      <c r="E293" s="477"/>
      <c r="F293" s="478"/>
      <c r="G293" s="1325">
        <v>3.5</v>
      </c>
      <c r="H293" s="488">
        <f t="shared" si="16"/>
        <v>105</v>
      </c>
      <c r="I293" s="477">
        <f>SUM(J293:L293)</f>
        <v>45</v>
      </c>
      <c r="J293" s="477">
        <v>30</v>
      </c>
      <c r="K293" s="477">
        <v>8</v>
      </c>
      <c r="L293" s="477">
        <v>7</v>
      </c>
      <c r="M293" s="481">
        <f>H293-I293</f>
        <v>60</v>
      </c>
      <c r="N293" s="482"/>
      <c r="O293" s="476"/>
      <c r="P293" s="483"/>
      <c r="Q293" s="482">
        <v>3</v>
      </c>
      <c r="R293" s="476"/>
      <c r="S293" s="483"/>
    </row>
    <row r="294" spans="1:19" s="45" customFormat="1" ht="15.75" customHeight="1">
      <c r="A294" s="473" t="s">
        <v>432</v>
      </c>
      <c r="B294" s="549" t="s">
        <v>33</v>
      </c>
      <c r="C294" s="482"/>
      <c r="D294" s="46"/>
      <c r="E294" s="543"/>
      <c r="F294" s="544"/>
      <c r="G294" s="1354">
        <f>SUM(G295:G296)</f>
        <v>6</v>
      </c>
      <c r="H294" s="884">
        <f t="shared" si="16"/>
        <v>180</v>
      </c>
      <c r="I294" s="477"/>
      <c r="J294" s="477"/>
      <c r="K294" s="477"/>
      <c r="L294" s="477"/>
      <c r="M294" s="481"/>
      <c r="N294" s="545"/>
      <c r="O294" s="546"/>
      <c r="P294" s="547"/>
      <c r="Q294" s="545"/>
      <c r="R294" s="546"/>
      <c r="S294" s="547"/>
    </row>
    <row r="295" spans="1:19" s="45" customFormat="1" ht="15.75" customHeight="1">
      <c r="A295" s="473"/>
      <c r="B295" s="474" t="s">
        <v>36</v>
      </c>
      <c r="C295" s="482"/>
      <c r="D295" s="476"/>
      <c r="E295" s="543"/>
      <c r="F295" s="544"/>
      <c r="G295" s="1354">
        <v>2.5</v>
      </c>
      <c r="H295" s="884">
        <f t="shared" si="16"/>
        <v>75</v>
      </c>
      <c r="I295" s="476"/>
      <c r="J295" s="477"/>
      <c r="K295" s="477"/>
      <c r="L295" s="477"/>
      <c r="M295" s="483"/>
      <c r="N295" s="545"/>
      <c r="O295" s="546"/>
      <c r="P295" s="547"/>
      <c r="Q295" s="545"/>
      <c r="R295" s="546"/>
      <c r="S295" s="547"/>
    </row>
    <row r="296" spans="1:19" s="45" customFormat="1" ht="15.75" customHeight="1">
      <c r="A296" s="473" t="s">
        <v>433</v>
      </c>
      <c r="B296" s="485" t="s">
        <v>37</v>
      </c>
      <c r="C296" s="482"/>
      <c r="D296" s="476">
        <v>4</v>
      </c>
      <c r="E296" s="543"/>
      <c r="F296" s="544"/>
      <c r="G296" s="1357">
        <v>3.5</v>
      </c>
      <c r="H296" s="488">
        <f t="shared" si="16"/>
        <v>105</v>
      </c>
      <c r="I296" s="477">
        <f>SUM(J296:L296)</f>
        <v>45</v>
      </c>
      <c r="J296" s="477">
        <v>30</v>
      </c>
      <c r="K296" s="477"/>
      <c r="L296" s="477">
        <v>15</v>
      </c>
      <c r="M296" s="481">
        <f>H296-I296</f>
        <v>60</v>
      </c>
      <c r="N296" s="545"/>
      <c r="O296" s="546"/>
      <c r="P296" s="547"/>
      <c r="Q296" s="545">
        <v>3</v>
      </c>
      <c r="R296" s="546"/>
      <c r="S296" s="547"/>
    </row>
    <row r="297" spans="1:19" s="45" customFormat="1" ht="15.75" customHeight="1">
      <c r="A297" s="473" t="s">
        <v>462</v>
      </c>
      <c r="B297" s="542" t="s">
        <v>269</v>
      </c>
      <c r="C297" s="545"/>
      <c r="D297" s="546"/>
      <c r="E297" s="543"/>
      <c r="F297" s="544"/>
      <c r="G297" s="539">
        <f>SUM(G298:G299)</f>
        <v>4</v>
      </c>
      <c r="H297" s="484">
        <f t="shared" si="16"/>
        <v>120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74" t="s">
        <v>36</v>
      </c>
      <c r="C298" s="482"/>
      <c r="D298" s="476"/>
      <c r="E298" s="543"/>
      <c r="F298" s="544"/>
      <c r="G298" s="883">
        <v>0.5</v>
      </c>
      <c r="H298" s="885">
        <f t="shared" si="16"/>
        <v>15</v>
      </c>
      <c r="I298" s="476"/>
      <c r="J298" s="477"/>
      <c r="K298" s="477"/>
      <c r="L298" s="477"/>
      <c r="M298" s="483"/>
      <c r="N298" s="545"/>
      <c r="O298" s="546"/>
      <c r="P298" s="547"/>
      <c r="Q298" s="545"/>
      <c r="R298" s="546"/>
      <c r="S298" s="547"/>
    </row>
    <row r="299" spans="1:19" s="45" customFormat="1" ht="15.75" customHeight="1">
      <c r="A299" s="473"/>
      <c r="B299" s="485" t="s">
        <v>37</v>
      </c>
      <c r="C299" s="482"/>
      <c r="D299" s="476"/>
      <c r="E299" s="543"/>
      <c r="F299" s="544"/>
      <c r="G299" s="548">
        <f>SUM(G300:G301)</f>
        <v>3.5</v>
      </c>
      <c r="H299" s="488">
        <f t="shared" si="16"/>
        <v>105</v>
      </c>
      <c r="I299" s="477">
        <f>SUM(I300:I301)</f>
        <v>63</v>
      </c>
      <c r="J299" s="477">
        <f>SUM(J300:J301)</f>
        <v>36</v>
      </c>
      <c r="K299" s="477"/>
      <c r="L299" s="477">
        <f>SUM(L300:L301)</f>
        <v>27</v>
      </c>
      <c r="M299" s="481">
        <f>SUM(M300:M301)</f>
        <v>42</v>
      </c>
      <c r="N299" s="545"/>
      <c r="O299" s="546"/>
      <c r="P299" s="547"/>
      <c r="Q299" s="545"/>
      <c r="R299" s="546"/>
      <c r="S299" s="547"/>
    </row>
    <row r="300" spans="1:19" s="45" customFormat="1" ht="15.75" customHeight="1">
      <c r="A300" s="473" t="s">
        <v>463</v>
      </c>
      <c r="B300" s="485" t="s">
        <v>269</v>
      </c>
      <c r="C300" s="482"/>
      <c r="D300" s="476"/>
      <c r="E300" s="543"/>
      <c r="F300" s="544"/>
      <c r="G300" s="548">
        <v>1</v>
      </c>
      <c r="H300" s="488">
        <f t="shared" si="16"/>
        <v>30</v>
      </c>
      <c r="I300" s="477">
        <f>SUM(J300:L300)</f>
        <v>18</v>
      </c>
      <c r="J300" s="477">
        <v>9</v>
      </c>
      <c r="K300" s="477"/>
      <c r="L300" s="477">
        <v>9</v>
      </c>
      <c r="M300" s="481">
        <f>H300-I300</f>
        <v>12</v>
      </c>
      <c r="N300" s="545"/>
      <c r="O300" s="546">
        <v>2</v>
      </c>
      <c r="P300" s="547"/>
      <c r="Q300" s="545"/>
      <c r="R300" s="546"/>
      <c r="S300" s="547"/>
    </row>
    <row r="301" spans="1:19" s="45" customFormat="1" ht="15.75" customHeight="1" thickBot="1">
      <c r="A301" s="512" t="s">
        <v>464</v>
      </c>
      <c r="B301" s="551" t="s">
        <v>269</v>
      </c>
      <c r="C301" s="552"/>
      <c r="D301" s="553">
        <v>3</v>
      </c>
      <c r="E301" s="554"/>
      <c r="F301" s="555"/>
      <c r="G301" s="556">
        <v>2.5</v>
      </c>
      <c r="H301" s="557">
        <f t="shared" si="16"/>
        <v>75</v>
      </c>
      <c r="I301" s="554">
        <f>SUM(J301:L301)</f>
        <v>45</v>
      </c>
      <c r="J301" s="554">
        <v>27</v>
      </c>
      <c r="K301" s="554"/>
      <c r="L301" s="554">
        <v>18</v>
      </c>
      <c r="M301" s="558">
        <f>H301-I301</f>
        <v>30</v>
      </c>
      <c r="N301" s="552"/>
      <c r="O301" s="553"/>
      <c r="P301" s="886">
        <v>5</v>
      </c>
      <c r="Q301" s="552"/>
      <c r="R301" s="553"/>
      <c r="S301" s="559"/>
    </row>
    <row r="302" spans="1:19" s="45" customFormat="1" ht="15.75" customHeight="1">
      <c r="A302" s="2956" t="s">
        <v>359</v>
      </c>
      <c r="B302" s="2957"/>
      <c r="C302" s="560"/>
      <c r="D302" s="561"/>
      <c r="E302" s="561"/>
      <c r="F302" s="562"/>
      <c r="G302" s="563">
        <f>SUM(G303:G304)</f>
        <v>6</v>
      </c>
      <c r="H302" s="564">
        <f t="shared" si="16"/>
        <v>180</v>
      </c>
      <c r="I302" s="565"/>
      <c r="J302" s="565"/>
      <c r="K302" s="565"/>
      <c r="L302" s="565"/>
      <c r="M302" s="566"/>
      <c r="N302" s="567"/>
      <c r="O302" s="568"/>
      <c r="P302" s="569"/>
      <c r="Q302" s="567"/>
      <c r="R302" s="568"/>
      <c r="S302" s="569"/>
    </row>
    <row r="303" spans="1:19" s="45" customFormat="1" ht="15.75" customHeight="1">
      <c r="A303" s="570"/>
      <c r="B303" s="571" t="s">
        <v>36</v>
      </c>
      <c r="C303" s="572"/>
      <c r="D303" s="573"/>
      <c r="E303" s="573"/>
      <c r="F303" s="574"/>
      <c r="G303" s="575">
        <v>3.5</v>
      </c>
      <c r="H303" s="576">
        <f t="shared" si="16"/>
        <v>105</v>
      </c>
      <c r="I303" s="577"/>
      <c r="J303" s="577"/>
      <c r="K303" s="577"/>
      <c r="L303" s="577"/>
      <c r="M303" s="578"/>
      <c r="N303" s="482"/>
      <c r="O303" s="476"/>
      <c r="P303" s="483"/>
      <c r="Q303" s="482"/>
      <c r="R303" s="476"/>
      <c r="S303" s="483"/>
    </row>
    <row r="304" spans="1:19" s="45" customFormat="1" ht="15.75" customHeight="1">
      <c r="A304" s="570"/>
      <c r="B304" s="579" t="s">
        <v>37</v>
      </c>
      <c r="C304" s="572"/>
      <c r="D304" s="44">
        <v>4.4</v>
      </c>
      <c r="E304" s="573"/>
      <c r="F304" s="574"/>
      <c r="G304" s="580">
        <v>2.5</v>
      </c>
      <c r="H304" s="581">
        <f t="shared" si="16"/>
        <v>75</v>
      </c>
      <c r="I304" s="887">
        <f>J304+K304+L304</f>
        <v>45</v>
      </c>
      <c r="J304" s="887">
        <v>18</v>
      </c>
      <c r="K304" s="887">
        <v>27</v>
      </c>
      <c r="L304" s="887"/>
      <c r="M304" s="566">
        <f>H304-I304</f>
        <v>30</v>
      </c>
      <c r="N304" s="482"/>
      <c r="O304" s="476"/>
      <c r="P304" s="483"/>
      <c r="Q304" s="482">
        <v>3</v>
      </c>
      <c r="R304" s="476"/>
      <c r="S304" s="493"/>
    </row>
    <row r="305" spans="1:19" s="45" customFormat="1" ht="15.75" customHeight="1">
      <c r="A305" s="2956" t="s">
        <v>360</v>
      </c>
      <c r="B305" s="2957"/>
      <c r="C305" s="572"/>
      <c r="D305" s="573"/>
      <c r="E305" s="573"/>
      <c r="F305" s="574"/>
      <c r="G305" s="575">
        <f>SUM(G306:G307)</f>
        <v>7</v>
      </c>
      <c r="H305" s="576">
        <f t="shared" si="16"/>
        <v>210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</row>
    <row r="306" spans="1:19" s="45" customFormat="1" ht="15.75" customHeight="1">
      <c r="A306" s="570"/>
      <c r="B306" s="571" t="s">
        <v>36</v>
      </c>
      <c r="C306" s="572"/>
      <c r="D306" s="573"/>
      <c r="E306" s="573"/>
      <c r="F306" s="574"/>
      <c r="G306" s="575">
        <v>2</v>
      </c>
      <c r="H306" s="576">
        <f t="shared" si="16"/>
        <v>60</v>
      </c>
      <c r="I306" s="577"/>
      <c r="J306" s="577"/>
      <c r="K306" s="577"/>
      <c r="L306" s="577"/>
      <c r="M306" s="578"/>
      <c r="N306" s="482"/>
      <c r="O306" s="476"/>
      <c r="P306" s="483"/>
      <c r="Q306" s="482"/>
      <c r="R306" s="476"/>
      <c r="S306" s="493"/>
    </row>
    <row r="307" spans="1:19" s="45" customFormat="1" ht="15.75" customHeight="1" thickBot="1">
      <c r="A307" s="570"/>
      <c r="B307" s="579" t="s">
        <v>37</v>
      </c>
      <c r="C307" s="560"/>
      <c r="D307" s="44">
        <v>5.5</v>
      </c>
      <c r="E307" s="561"/>
      <c r="F307" s="888"/>
      <c r="G307" s="889">
        <v>5</v>
      </c>
      <c r="H307" s="582">
        <f t="shared" si="16"/>
        <v>150</v>
      </c>
      <c r="I307" s="887">
        <f>J307+K307+L307</f>
        <v>63</v>
      </c>
      <c r="J307" s="887">
        <v>45</v>
      </c>
      <c r="K307" s="887">
        <v>9</v>
      </c>
      <c r="L307" s="887">
        <v>9</v>
      </c>
      <c r="M307" s="566">
        <f>H307-I307</f>
        <v>87</v>
      </c>
      <c r="N307" s="482"/>
      <c r="O307" s="476"/>
      <c r="P307" s="483"/>
      <c r="Q307" s="482"/>
      <c r="R307" s="476">
        <v>7</v>
      </c>
      <c r="S307" s="493"/>
    </row>
    <row r="308" spans="1:19" s="45" customFormat="1" ht="15.75" customHeight="1" thickBot="1">
      <c r="A308" s="2958" t="s">
        <v>451</v>
      </c>
      <c r="B308" s="2959"/>
      <c r="C308" s="2959"/>
      <c r="D308" s="2959"/>
      <c r="E308" s="2959"/>
      <c r="F308" s="2959"/>
      <c r="G308" s="2959"/>
      <c r="H308" s="2959"/>
      <c r="I308" s="2959"/>
      <c r="J308" s="2959"/>
      <c r="K308" s="2959"/>
      <c r="L308" s="2959"/>
      <c r="M308" s="2959"/>
      <c r="N308" s="2959"/>
      <c r="O308" s="2959"/>
      <c r="P308" s="2959"/>
      <c r="Q308" s="2959"/>
      <c r="R308" s="2959"/>
      <c r="S308" s="2959"/>
    </row>
    <row r="309" spans="1:19" s="45" customFormat="1" ht="15.75" customHeight="1">
      <c r="A309" s="511" t="s">
        <v>361</v>
      </c>
      <c r="B309" s="890" t="s">
        <v>270</v>
      </c>
      <c r="C309" s="545"/>
      <c r="D309" s="546"/>
      <c r="E309" s="543"/>
      <c r="F309" s="544"/>
      <c r="G309" s="583">
        <v>3</v>
      </c>
      <c r="H309" s="584">
        <f>G309*30</f>
        <v>90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/>
      <c r="B310" s="549" t="s">
        <v>36</v>
      </c>
      <c r="C310" s="545"/>
      <c r="D310" s="546"/>
      <c r="E310" s="543"/>
      <c r="F310" s="544"/>
      <c r="G310" s="583">
        <v>2</v>
      </c>
      <c r="H310" s="584">
        <f>G310*30</f>
        <v>60</v>
      </c>
      <c r="I310" s="543"/>
      <c r="J310" s="543"/>
      <c r="K310" s="543"/>
      <c r="L310" s="543"/>
      <c r="M310" s="585"/>
      <c r="N310" s="545"/>
      <c r="O310" s="546"/>
      <c r="P310" s="547"/>
      <c r="Q310" s="545"/>
      <c r="R310" s="546"/>
      <c r="S310" s="547"/>
    </row>
    <row r="311" spans="1:19" s="45" customFormat="1" ht="15.75" customHeight="1">
      <c r="A311" s="511" t="s">
        <v>362</v>
      </c>
      <c r="B311" s="877" t="s">
        <v>37</v>
      </c>
      <c r="C311" s="545"/>
      <c r="D311" s="546">
        <v>4</v>
      </c>
      <c r="E311" s="543"/>
      <c r="F311" s="544"/>
      <c r="G311" s="586">
        <v>1</v>
      </c>
      <c r="H311" s="587">
        <f>G311*30</f>
        <v>30</v>
      </c>
      <c r="I311" s="543">
        <f>SUM(J311:L311)</f>
        <v>15</v>
      </c>
      <c r="J311" s="543">
        <v>8</v>
      </c>
      <c r="K311" s="543">
        <v>7</v>
      </c>
      <c r="L311" s="543"/>
      <c r="M311" s="585">
        <f>H311-I311</f>
        <v>15</v>
      </c>
      <c r="N311" s="486"/>
      <c r="O311" s="546"/>
      <c r="P311" s="547"/>
      <c r="Q311" s="822">
        <v>1</v>
      </c>
      <c r="R311" s="546"/>
      <c r="S311" s="547"/>
    </row>
    <row r="312" spans="1:19" s="45" customFormat="1" ht="15.75" customHeight="1">
      <c r="A312" s="511" t="s">
        <v>363</v>
      </c>
      <c r="B312" s="474" t="s">
        <v>271</v>
      </c>
      <c r="C312" s="545"/>
      <c r="D312" s="546"/>
      <c r="E312" s="543"/>
      <c r="F312" s="544"/>
      <c r="G312" s="583">
        <v>3</v>
      </c>
      <c r="H312" s="480">
        <f aca="true" t="shared" si="17" ref="H312:H317">G312*30</f>
        <v>90</v>
      </c>
      <c r="I312" s="477"/>
      <c r="J312" s="477"/>
      <c r="K312" s="477"/>
      <c r="L312" s="477"/>
      <c r="M312" s="481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/>
      <c r="B313" s="891" t="s">
        <v>36</v>
      </c>
      <c r="C313" s="545"/>
      <c r="D313" s="546"/>
      <c r="E313" s="543"/>
      <c r="F313" s="544"/>
      <c r="G313" s="841">
        <v>1.5</v>
      </c>
      <c r="H313" s="480">
        <f t="shared" si="17"/>
        <v>45</v>
      </c>
      <c r="I313" s="543"/>
      <c r="J313" s="543"/>
      <c r="K313" s="543"/>
      <c r="L313" s="543"/>
      <c r="M313" s="585"/>
      <c r="N313" s="545"/>
      <c r="O313" s="545"/>
      <c r="P313" s="547"/>
      <c r="Q313" s="545"/>
      <c r="R313" s="546"/>
      <c r="S313" s="547"/>
    </row>
    <row r="314" spans="1:19" s="45" customFormat="1" ht="15.75" customHeight="1">
      <c r="A314" s="511" t="s">
        <v>364</v>
      </c>
      <c r="B314" s="485" t="s">
        <v>37</v>
      </c>
      <c r="C314" s="545"/>
      <c r="D314" s="546">
        <v>4</v>
      </c>
      <c r="E314" s="543"/>
      <c r="F314" s="544"/>
      <c r="G314" s="586">
        <v>1.5</v>
      </c>
      <c r="H314" s="488">
        <f t="shared" si="17"/>
        <v>45</v>
      </c>
      <c r="I314" s="477">
        <f>SUM(J314:L314)</f>
        <v>30</v>
      </c>
      <c r="J314" s="477">
        <v>10</v>
      </c>
      <c r="K314" s="477">
        <v>20</v>
      </c>
      <c r="L314" s="477"/>
      <c r="M314" s="481">
        <f>H314-I314</f>
        <v>15</v>
      </c>
      <c r="N314" s="486"/>
      <c r="O314" s="545"/>
      <c r="P314" s="547"/>
      <c r="Q314" s="892">
        <v>2</v>
      </c>
      <c r="R314" s="546"/>
      <c r="S314" s="547"/>
    </row>
    <row r="315" spans="1:19" s="45" customFormat="1" ht="15.75" customHeight="1">
      <c r="A315" s="511" t="s">
        <v>365</v>
      </c>
      <c r="B315" s="549" t="s">
        <v>272</v>
      </c>
      <c r="C315" s="545"/>
      <c r="D315" s="546"/>
      <c r="E315" s="543"/>
      <c r="F315" s="544"/>
      <c r="G315" s="583">
        <v>3</v>
      </c>
      <c r="H315" s="480">
        <f t="shared" si="17"/>
        <v>90</v>
      </c>
      <c r="I315" s="477"/>
      <c r="J315" s="477"/>
      <c r="K315" s="477"/>
      <c r="L315" s="477"/>
      <c r="M315" s="481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/>
      <c r="B316" s="891" t="s">
        <v>36</v>
      </c>
      <c r="C316" s="545"/>
      <c r="D316" s="546"/>
      <c r="E316" s="543"/>
      <c r="F316" s="544"/>
      <c r="G316" s="841">
        <v>1</v>
      </c>
      <c r="H316" s="480">
        <f t="shared" si="17"/>
        <v>30</v>
      </c>
      <c r="I316" s="543"/>
      <c r="J316" s="543"/>
      <c r="K316" s="543"/>
      <c r="L316" s="543"/>
      <c r="M316" s="585"/>
      <c r="N316" s="545"/>
      <c r="O316" s="545"/>
      <c r="P316" s="547"/>
      <c r="Q316" s="545"/>
      <c r="R316" s="546"/>
      <c r="S316" s="547"/>
    </row>
    <row r="317" spans="1:19" s="45" customFormat="1" ht="15.75" customHeight="1">
      <c r="A317" s="511" t="s">
        <v>366</v>
      </c>
      <c r="B317" s="877" t="s">
        <v>37</v>
      </c>
      <c r="C317" s="545"/>
      <c r="D317" s="546">
        <v>5</v>
      </c>
      <c r="E317" s="543"/>
      <c r="F317" s="544"/>
      <c r="G317" s="586">
        <v>2</v>
      </c>
      <c r="H317" s="488">
        <f t="shared" si="17"/>
        <v>60</v>
      </c>
      <c r="I317" s="893">
        <f>SUM(J317:L317)</f>
        <v>27</v>
      </c>
      <c r="J317" s="893">
        <v>18</v>
      </c>
      <c r="K317" s="893"/>
      <c r="L317" s="893">
        <v>9</v>
      </c>
      <c r="M317" s="481">
        <f>H317-I317</f>
        <v>33</v>
      </c>
      <c r="N317" s="545"/>
      <c r="O317" s="545"/>
      <c r="P317" s="547"/>
      <c r="Q317" s="545"/>
      <c r="R317" s="546">
        <v>3</v>
      </c>
      <c r="S317" s="547"/>
    </row>
    <row r="318" spans="1:19" s="45" customFormat="1" ht="15.75" customHeight="1">
      <c r="A318" s="511" t="s">
        <v>367</v>
      </c>
      <c r="B318" s="894" t="s">
        <v>275</v>
      </c>
      <c r="C318" s="486"/>
      <c r="D318" s="546"/>
      <c r="E318" s="543"/>
      <c r="F318" s="544"/>
      <c r="G318" s="583">
        <f>G319+G320</f>
        <v>3</v>
      </c>
      <c r="H318" s="480">
        <f>G318*30</f>
        <v>90</v>
      </c>
      <c r="I318" s="543"/>
      <c r="J318" s="543"/>
      <c r="K318" s="543"/>
      <c r="L318" s="543"/>
      <c r="M318" s="585"/>
      <c r="N318" s="545"/>
      <c r="O318" s="546"/>
      <c r="P318" s="547"/>
      <c r="Q318" s="545"/>
      <c r="R318" s="546"/>
      <c r="S318" s="547"/>
    </row>
    <row r="319" spans="1:19" s="45" customFormat="1" ht="15.75" customHeight="1">
      <c r="A319" s="473"/>
      <c r="B319" s="474" t="s">
        <v>36</v>
      </c>
      <c r="C319" s="482"/>
      <c r="D319" s="476"/>
      <c r="E319" s="543"/>
      <c r="F319" s="544"/>
      <c r="G319" s="841">
        <v>0.5</v>
      </c>
      <c r="H319" s="480">
        <f>G319*30</f>
        <v>15</v>
      </c>
      <c r="I319" s="477"/>
      <c r="J319" s="477"/>
      <c r="K319" s="477"/>
      <c r="L319" s="477"/>
      <c r="M319" s="481"/>
      <c r="N319" s="545"/>
      <c r="O319" s="546"/>
      <c r="P319" s="547"/>
      <c r="Q319" s="545"/>
      <c r="R319" s="546"/>
      <c r="S319" s="547"/>
    </row>
    <row r="320" spans="1:19" s="45" customFormat="1" ht="15.75" customHeight="1" thickBot="1">
      <c r="A320" s="588" t="s">
        <v>368</v>
      </c>
      <c r="B320" s="485" t="s">
        <v>37</v>
      </c>
      <c r="C320" s="589"/>
      <c r="D320" s="590">
        <v>5</v>
      </c>
      <c r="E320" s="591"/>
      <c r="F320" s="592"/>
      <c r="G320" s="593">
        <v>2.5</v>
      </c>
      <c r="H320" s="594">
        <f>G320*30</f>
        <v>75</v>
      </c>
      <c r="I320" s="595">
        <f>SUM(J320:L320)</f>
        <v>36</v>
      </c>
      <c r="J320" s="595">
        <v>27</v>
      </c>
      <c r="K320" s="595"/>
      <c r="L320" s="595">
        <v>9</v>
      </c>
      <c r="M320" s="596">
        <f>H320-I320</f>
        <v>39</v>
      </c>
      <c r="N320" s="567"/>
      <c r="O320" s="568"/>
      <c r="P320" s="569"/>
      <c r="Q320" s="567"/>
      <c r="R320" s="895">
        <v>4</v>
      </c>
      <c r="S320" s="569"/>
    </row>
    <row r="321" spans="1:19" s="45" customFormat="1" ht="15.75" customHeight="1" thickBot="1">
      <c r="A321" s="2960" t="s">
        <v>450</v>
      </c>
      <c r="B321" s="2875"/>
      <c r="C321" s="2875"/>
      <c r="D321" s="2875"/>
      <c r="E321" s="2875"/>
      <c r="F321" s="2875"/>
      <c r="G321" s="2875"/>
      <c r="H321" s="2875"/>
      <c r="I321" s="2875"/>
      <c r="J321" s="2875"/>
      <c r="K321" s="2875"/>
      <c r="L321" s="2875"/>
      <c r="M321" s="2875"/>
      <c r="N321" s="2875"/>
      <c r="O321" s="2875"/>
      <c r="P321" s="2875"/>
      <c r="Q321" s="2875"/>
      <c r="R321" s="2875"/>
      <c r="S321" s="2876"/>
    </row>
    <row r="322" spans="1:19" s="45" customFormat="1" ht="15.75" customHeight="1">
      <c r="A322" s="511" t="s">
        <v>361</v>
      </c>
      <c r="B322" s="890" t="s">
        <v>273</v>
      </c>
      <c r="C322" s="545"/>
      <c r="D322" s="546"/>
      <c r="E322" s="543"/>
      <c r="F322" s="544"/>
      <c r="G322" s="583">
        <v>3</v>
      </c>
      <c r="H322" s="584">
        <f>G322*30</f>
        <v>90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/>
      <c r="B323" s="549" t="s">
        <v>36</v>
      </c>
      <c r="C323" s="545"/>
      <c r="D323" s="546"/>
      <c r="E323" s="543"/>
      <c r="F323" s="544"/>
      <c r="G323" s="583">
        <v>2</v>
      </c>
      <c r="H323" s="584">
        <f>G323*30</f>
        <v>60</v>
      </c>
      <c r="I323" s="543"/>
      <c r="J323" s="543"/>
      <c r="K323" s="543"/>
      <c r="L323" s="543"/>
      <c r="M323" s="585"/>
      <c r="N323" s="545"/>
      <c r="O323" s="546"/>
      <c r="P323" s="547"/>
      <c r="Q323" s="545"/>
      <c r="R323" s="546"/>
      <c r="S323" s="547"/>
    </row>
    <row r="324" spans="1:19" s="45" customFormat="1" ht="15.75" customHeight="1">
      <c r="A324" s="511" t="s">
        <v>362</v>
      </c>
      <c r="B324" s="877" t="s">
        <v>37</v>
      </c>
      <c r="C324" s="545"/>
      <c r="D324" s="546">
        <v>4</v>
      </c>
      <c r="E324" s="543"/>
      <c r="F324" s="544"/>
      <c r="G324" s="586">
        <v>1</v>
      </c>
      <c r="H324" s="587">
        <f>G324*30</f>
        <v>30</v>
      </c>
      <c r="I324" s="543">
        <f>SUM(J324:L324)</f>
        <v>15</v>
      </c>
      <c r="J324" s="543">
        <v>8</v>
      </c>
      <c r="K324" s="543">
        <v>7</v>
      </c>
      <c r="L324" s="543"/>
      <c r="M324" s="585">
        <f>H324-I324</f>
        <v>15</v>
      </c>
      <c r="N324" s="545"/>
      <c r="O324" s="546"/>
      <c r="P324" s="547"/>
      <c r="Q324" s="545">
        <v>1</v>
      </c>
      <c r="R324" s="546"/>
      <c r="S324" s="547"/>
    </row>
    <row r="325" spans="1:19" s="45" customFormat="1" ht="15.75" customHeight="1">
      <c r="A325" s="511" t="s">
        <v>363</v>
      </c>
      <c r="B325" s="474" t="s">
        <v>274</v>
      </c>
      <c r="C325" s="545"/>
      <c r="D325" s="476"/>
      <c r="E325" s="543"/>
      <c r="F325" s="544"/>
      <c r="G325" s="583">
        <v>3</v>
      </c>
      <c r="H325" s="584">
        <f aca="true" t="shared" si="18" ref="H325:H333">G325*30</f>
        <v>90</v>
      </c>
      <c r="I325" s="477"/>
      <c r="J325" s="477"/>
      <c r="K325" s="477"/>
      <c r="L325" s="477"/>
      <c r="M325" s="481"/>
      <c r="N325" s="545"/>
      <c r="O325" s="546"/>
      <c r="P325" s="547"/>
      <c r="Q325" s="545"/>
      <c r="R325" s="546"/>
      <c r="S325" s="547"/>
    </row>
    <row r="326" spans="1:19" s="45" customFormat="1" ht="15.75" customHeight="1">
      <c r="A326" s="511"/>
      <c r="B326" s="891" t="s">
        <v>36</v>
      </c>
      <c r="C326" s="545"/>
      <c r="D326" s="546"/>
      <c r="E326" s="543"/>
      <c r="F326" s="544"/>
      <c r="G326" s="841">
        <v>1.5</v>
      </c>
      <c r="H326" s="584">
        <f t="shared" si="18"/>
        <v>45</v>
      </c>
      <c r="I326" s="543"/>
      <c r="J326" s="543"/>
      <c r="K326" s="543"/>
      <c r="L326" s="543"/>
      <c r="M326" s="585"/>
      <c r="N326" s="545"/>
      <c r="O326" s="546"/>
      <c r="P326" s="547"/>
      <c r="Q326" s="896"/>
      <c r="R326" s="546"/>
      <c r="S326" s="547"/>
    </row>
    <row r="327" spans="1:19" s="45" customFormat="1" ht="15.75" customHeight="1">
      <c r="A327" s="511" t="s">
        <v>364</v>
      </c>
      <c r="B327" s="897" t="s">
        <v>37</v>
      </c>
      <c r="C327" s="545"/>
      <c r="D327" s="546">
        <v>4</v>
      </c>
      <c r="E327" s="543"/>
      <c r="F327" s="544"/>
      <c r="G327" s="586">
        <v>1.5</v>
      </c>
      <c r="H327" s="587">
        <f t="shared" si="18"/>
        <v>45</v>
      </c>
      <c r="I327" s="477">
        <f>SUM(J327:L327)</f>
        <v>30</v>
      </c>
      <c r="J327" s="477">
        <v>10</v>
      </c>
      <c r="K327" s="477">
        <v>20</v>
      </c>
      <c r="L327" s="477"/>
      <c r="M327" s="481">
        <f>H327-I327</f>
        <v>15</v>
      </c>
      <c r="N327" s="545"/>
      <c r="O327" s="546"/>
      <c r="P327" s="547"/>
      <c r="Q327" s="898">
        <v>2</v>
      </c>
      <c r="R327" s="546"/>
      <c r="S327" s="547"/>
    </row>
    <row r="328" spans="1:19" s="45" customFormat="1" ht="15.75" customHeight="1">
      <c r="A328" s="511" t="s">
        <v>365</v>
      </c>
      <c r="B328" s="474" t="s">
        <v>369</v>
      </c>
      <c r="C328" s="545"/>
      <c r="D328" s="546"/>
      <c r="E328" s="543"/>
      <c r="F328" s="544"/>
      <c r="G328" s="583">
        <f>G329+G330</f>
        <v>3</v>
      </c>
      <c r="H328" s="584">
        <f t="shared" si="18"/>
        <v>90</v>
      </c>
      <c r="I328" s="477"/>
      <c r="J328" s="477"/>
      <c r="K328" s="477"/>
      <c r="L328" s="477"/>
      <c r="M328" s="481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/>
      <c r="B329" s="474" t="s">
        <v>36</v>
      </c>
      <c r="C329" s="545"/>
      <c r="D329" s="546"/>
      <c r="E329" s="543"/>
      <c r="F329" s="544"/>
      <c r="G329" s="841">
        <v>0.5</v>
      </c>
      <c r="H329" s="584">
        <f t="shared" si="18"/>
        <v>15</v>
      </c>
      <c r="I329" s="543"/>
      <c r="J329" s="543"/>
      <c r="K329" s="543"/>
      <c r="L329" s="543"/>
      <c r="M329" s="585"/>
      <c r="N329" s="545"/>
      <c r="O329" s="546"/>
      <c r="P329" s="547"/>
      <c r="Q329" s="545"/>
      <c r="R329" s="546"/>
      <c r="S329" s="547"/>
    </row>
    <row r="330" spans="1:19" s="45" customFormat="1" ht="15.75" customHeight="1">
      <c r="A330" s="511" t="s">
        <v>366</v>
      </c>
      <c r="B330" s="485" t="s">
        <v>37</v>
      </c>
      <c r="C330" s="545"/>
      <c r="D330" s="546">
        <v>5</v>
      </c>
      <c r="E330" s="543"/>
      <c r="F330" s="544"/>
      <c r="G330" s="586">
        <v>2.5</v>
      </c>
      <c r="H330" s="587">
        <f t="shared" si="18"/>
        <v>75</v>
      </c>
      <c r="I330" s="477">
        <f>SUM(J330:L330)</f>
        <v>36</v>
      </c>
      <c r="J330" s="477">
        <v>27</v>
      </c>
      <c r="K330" s="477">
        <v>9</v>
      </c>
      <c r="L330" s="477"/>
      <c r="M330" s="481">
        <f>H330-I330</f>
        <v>39</v>
      </c>
      <c r="N330" s="545"/>
      <c r="O330" s="546"/>
      <c r="P330" s="547"/>
      <c r="Q330" s="545"/>
      <c r="R330" s="899">
        <v>4</v>
      </c>
      <c r="S330" s="547"/>
    </row>
    <row r="331" spans="1:19" s="45" customFormat="1" ht="15.75" customHeight="1">
      <c r="A331" s="511" t="s">
        <v>367</v>
      </c>
      <c r="B331" s="890" t="s">
        <v>370</v>
      </c>
      <c r="C331" s="545"/>
      <c r="D331" s="546"/>
      <c r="E331" s="543"/>
      <c r="F331" s="544"/>
      <c r="G331" s="583">
        <v>3</v>
      </c>
      <c r="H331" s="584">
        <f t="shared" si="18"/>
        <v>90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>
      <c r="A332" s="473"/>
      <c r="B332" s="900" t="s">
        <v>36</v>
      </c>
      <c r="C332" s="545"/>
      <c r="D332" s="546"/>
      <c r="E332" s="543"/>
      <c r="F332" s="544"/>
      <c r="G332" s="841">
        <v>1</v>
      </c>
      <c r="H332" s="584">
        <f t="shared" si="18"/>
        <v>30</v>
      </c>
      <c r="I332" s="543"/>
      <c r="J332" s="543"/>
      <c r="K332" s="543"/>
      <c r="L332" s="543"/>
      <c r="M332" s="585"/>
      <c r="N332" s="545"/>
      <c r="O332" s="546"/>
      <c r="P332" s="547"/>
      <c r="Q332" s="545"/>
      <c r="R332" s="546"/>
      <c r="S332" s="547"/>
    </row>
    <row r="333" spans="1:19" s="45" customFormat="1" ht="15.75" customHeight="1" thickBot="1">
      <c r="A333" s="588" t="s">
        <v>368</v>
      </c>
      <c r="B333" s="877" t="s">
        <v>37</v>
      </c>
      <c r="C333" s="482"/>
      <c r="D333" s="476">
        <v>5</v>
      </c>
      <c r="E333" s="477"/>
      <c r="F333" s="478"/>
      <c r="G333" s="487">
        <v>2</v>
      </c>
      <c r="H333" s="587">
        <f t="shared" si="18"/>
        <v>60</v>
      </c>
      <c r="I333" s="477">
        <f>SUM(J333:L333)</f>
        <v>27</v>
      </c>
      <c r="J333" s="477">
        <v>18</v>
      </c>
      <c r="K333" s="477">
        <v>9</v>
      </c>
      <c r="L333" s="477"/>
      <c r="M333" s="481">
        <f>H333-I333</f>
        <v>33</v>
      </c>
      <c r="N333" s="545"/>
      <c r="O333" s="546"/>
      <c r="P333" s="547"/>
      <c r="Q333" s="545"/>
      <c r="R333" s="546">
        <v>3</v>
      </c>
      <c r="S333" s="901"/>
    </row>
    <row r="334" spans="1:19" s="45" customFormat="1" ht="15.75" customHeight="1" thickBot="1">
      <c r="A334" s="2756" t="s">
        <v>28</v>
      </c>
      <c r="B334" s="2756"/>
      <c r="C334" s="513"/>
      <c r="D334" s="514"/>
      <c r="E334" s="514"/>
      <c r="F334" s="515"/>
      <c r="G334" s="1245">
        <v>92.5</v>
      </c>
      <c r="H334" s="1246">
        <v>2775</v>
      </c>
      <c r="I334" s="1246"/>
      <c r="J334" s="1246"/>
      <c r="K334" s="1246"/>
      <c r="L334" s="1246"/>
      <c r="M334" s="1247"/>
      <c r="N334" s="1245"/>
      <c r="O334" s="1238"/>
      <c r="P334" s="1239"/>
      <c r="Q334" s="1240"/>
      <c r="R334" s="1238"/>
      <c r="S334" s="1239"/>
    </row>
    <row r="335" spans="1:19" s="45" customFormat="1" ht="21.75" customHeight="1" thickBot="1">
      <c r="A335" s="2742" t="s">
        <v>60</v>
      </c>
      <c r="B335" s="2764"/>
      <c r="C335" s="513"/>
      <c r="D335" s="514"/>
      <c r="E335" s="514"/>
      <c r="F335" s="515"/>
      <c r="G335" s="1248">
        <v>38.5</v>
      </c>
      <c r="H335" s="1241">
        <v>1155</v>
      </c>
      <c r="I335" s="1249"/>
      <c r="J335" s="1249"/>
      <c r="K335" s="1249"/>
      <c r="L335" s="1249"/>
      <c r="M335" s="1250"/>
      <c r="N335" s="1242"/>
      <c r="O335" s="1243"/>
      <c r="P335" s="1243"/>
      <c r="Q335" s="1243"/>
      <c r="R335" s="1243"/>
      <c r="S335" s="1243"/>
    </row>
    <row r="336" spans="1:19" s="45" customFormat="1" ht="17.25" customHeight="1" thickBot="1">
      <c r="A336" s="2765" t="s">
        <v>276</v>
      </c>
      <c r="B336" s="2766"/>
      <c r="C336" s="513"/>
      <c r="D336" s="514"/>
      <c r="E336" s="514"/>
      <c r="F336" s="515"/>
      <c r="G336" s="1251">
        <v>54</v>
      </c>
      <c r="H336" s="1249">
        <v>1620</v>
      </c>
      <c r="I336" s="1249">
        <v>701</v>
      </c>
      <c r="J336" s="1249">
        <v>453</v>
      </c>
      <c r="K336" s="1249">
        <v>111</v>
      </c>
      <c r="L336" s="1249">
        <v>137</v>
      </c>
      <c r="M336" s="1249">
        <v>829</v>
      </c>
      <c r="N336" s="1250">
        <v>0</v>
      </c>
      <c r="O336" s="1252">
        <v>5</v>
      </c>
      <c r="P336" s="1252">
        <v>9</v>
      </c>
      <c r="Q336" s="1252">
        <v>20</v>
      </c>
      <c r="R336" s="1252">
        <v>21</v>
      </c>
      <c r="S336" s="1252">
        <v>14</v>
      </c>
    </row>
    <row r="337" spans="1:19" s="45" customFormat="1" ht="16.5" customHeight="1" thickBot="1">
      <c r="A337" s="599"/>
      <c r="B337" s="600"/>
      <c r="C337" s="567"/>
      <c r="D337" s="568"/>
      <c r="E337" s="591"/>
      <c r="F337" s="592"/>
      <c r="G337" s="1253"/>
      <c r="H337" s="1254"/>
      <c r="I337" s="1255"/>
      <c r="J337" s="1255"/>
      <c r="K337" s="1255"/>
      <c r="L337" s="1255"/>
      <c r="M337" s="1255"/>
      <c r="N337" s="1244"/>
      <c r="O337" s="1244"/>
      <c r="P337" s="1244"/>
      <c r="Q337" s="1244"/>
      <c r="R337" s="1244"/>
      <c r="S337" s="1244"/>
    </row>
    <row r="338" spans="1:19" s="45" customFormat="1" ht="21.75" customHeight="1" thickBot="1">
      <c r="A338" s="2756" t="s">
        <v>277</v>
      </c>
      <c r="B338" s="2756"/>
      <c r="C338" s="601"/>
      <c r="D338" s="602"/>
      <c r="E338" s="602"/>
      <c r="F338" s="603"/>
      <c r="G338" s="1245">
        <v>122.5</v>
      </c>
      <c r="H338" s="1256">
        <v>3675</v>
      </c>
      <c r="I338" s="1257"/>
      <c r="J338" s="1257"/>
      <c r="K338" s="1257"/>
      <c r="L338" s="1257"/>
      <c r="M338" s="1257"/>
      <c r="N338" s="1257"/>
      <c r="O338" s="1240"/>
      <c r="P338" s="1240"/>
      <c r="Q338" s="1240"/>
      <c r="R338" s="1240"/>
      <c r="S338" s="1240"/>
    </row>
    <row r="339" spans="1:19" s="45" customFormat="1" ht="15.75" customHeight="1" thickBot="1">
      <c r="A339" s="2742" t="s">
        <v>60</v>
      </c>
      <c r="B339" s="2742"/>
      <c r="C339" s="610"/>
      <c r="D339" s="611"/>
      <c r="E339" s="611"/>
      <c r="F339" s="612"/>
      <c r="G339" s="1248">
        <v>47</v>
      </c>
      <c r="H339" s="1258">
        <v>1410</v>
      </c>
      <c r="I339" s="1259"/>
      <c r="J339" s="1257"/>
      <c r="K339" s="1259"/>
      <c r="L339" s="1259"/>
      <c r="M339" s="1259"/>
      <c r="N339" s="1259"/>
      <c r="O339" s="1243"/>
      <c r="P339" s="1243"/>
      <c r="Q339" s="1243"/>
      <c r="R339" s="1243"/>
      <c r="S339" s="1243"/>
    </row>
    <row r="340" spans="1:19" s="45" customFormat="1" ht="19.5" customHeight="1" thickBot="1">
      <c r="A340" s="2765" t="s">
        <v>278</v>
      </c>
      <c r="B340" s="2765"/>
      <c r="C340" s="619"/>
      <c r="D340" s="620"/>
      <c r="E340" s="620"/>
      <c r="F340" s="621"/>
      <c r="G340" s="1251">
        <v>75.5</v>
      </c>
      <c r="H340" s="1258">
        <v>2265</v>
      </c>
      <c r="I340" s="1249">
        <v>995</v>
      </c>
      <c r="J340" s="1249">
        <v>630</v>
      </c>
      <c r="K340" s="1249">
        <v>170</v>
      </c>
      <c r="L340" s="1249">
        <v>195</v>
      </c>
      <c r="M340" s="1258">
        <v>1180</v>
      </c>
      <c r="N340" s="1249">
        <v>3</v>
      </c>
      <c r="O340" s="1249">
        <v>17</v>
      </c>
      <c r="P340" s="1249">
        <v>18</v>
      </c>
      <c r="Q340" s="1249">
        <v>24</v>
      </c>
      <c r="R340" s="1249">
        <v>21</v>
      </c>
      <c r="S340" s="1249">
        <v>14</v>
      </c>
    </row>
    <row r="341" spans="1:19" s="45" customFormat="1" ht="22.5" customHeight="1" thickBot="1">
      <c r="A341" s="2950"/>
      <c r="B341" s="2951"/>
      <c r="C341" s="2951"/>
      <c r="D341" s="2951"/>
      <c r="E341" s="2951"/>
      <c r="F341" s="2951"/>
      <c r="G341" s="2951"/>
      <c r="H341" s="2951"/>
      <c r="I341" s="2951"/>
      <c r="J341" s="2951"/>
      <c r="K341" s="2951"/>
      <c r="L341" s="2951"/>
      <c r="M341" s="2951"/>
      <c r="N341" s="2951"/>
      <c r="O341" s="2951"/>
      <c r="P341" s="2951"/>
      <c r="Q341" s="2951"/>
      <c r="R341" s="2951"/>
      <c r="S341" s="2952"/>
    </row>
    <row r="342" spans="1:19" s="45" customFormat="1" ht="18.75" customHeight="1" thickBot="1">
      <c r="A342" s="2953" t="s">
        <v>412</v>
      </c>
      <c r="B342" s="2945"/>
      <c r="C342" s="2945"/>
      <c r="D342" s="2945"/>
      <c r="E342" s="2945"/>
      <c r="F342" s="2945"/>
      <c r="G342" s="2945"/>
      <c r="H342" s="2945"/>
      <c r="I342" s="2945"/>
      <c r="J342" s="2945"/>
      <c r="K342" s="2945"/>
      <c r="L342" s="2945"/>
      <c r="M342" s="2945"/>
      <c r="N342" s="2945"/>
      <c r="O342" s="2945"/>
      <c r="P342" s="2945"/>
      <c r="Q342" s="2945"/>
      <c r="R342" s="2945"/>
      <c r="S342" s="2947"/>
    </row>
    <row r="343" spans="1:19" s="45" customFormat="1" ht="22.5" customHeight="1">
      <c r="A343" s="1046" t="s">
        <v>236</v>
      </c>
      <c r="B343" s="1047" t="s">
        <v>237</v>
      </c>
      <c r="C343" s="1048"/>
      <c r="D343" s="1049"/>
      <c r="E343" s="1049"/>
      <c r="F343" s="1050"/>
      <c r="G343" s="1054">
        <v>4</v>
      </c>
      <c r="H343" s="1056">
        <f>G343*30</f>
        <v>120</v>
      </c>
      <c r="I343" s="1002"/>
      <c r="J343" s="1003"/>
      <c r="K343" s="1003"/>
      <c r="L343" s="1003"/>
      <c r="M343" s="1001"/>
      <c r="N343" s="1002"/>
      <c r="O343" s="1003"/>
      <c r="P343" s="1001"/>
      <c r="Q343" s="1002"/>
      <c r="R343" s="1003"/>
      <c r="S343" s="1003"/>
    </row>
    <row r="344" spans="1:19" s="45" customFormat="1" ht="18" customHeight="1">
      <c r="A344" s="220"/>
      <c r="B344" s="222" t="s">
        <v>36</v>
      </c>
      <c r="C344" s="223"/>
      <c r="D344" s="224"/>
      <c r="E344" s="224"/>
      <c r="F344" s="225"/>
      <c r="G344" s="718">
        <v>4</v>
      </c>
      <c r="H344" s="1057">
        <f>G344*30</f>
        <v>120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>
      <c r="A345" s="227" t="s">
        <v>160</v>
      </c>
      <c r="B345" s="222" t="s">
        <v>240</v>
      </c>
      <c r="C345" s="223"/>
      <c r="D345" s="224"/>
      <c r="E345" s="224"/>
      <c r="F345" s="225"/>
      <c r="G345" s="717">
        <v>8</v>
      </c>
      <c r="H345" s="1058">
        <f>G345*30</f>
        <v>240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19.5" customHeight="1">
      <c r="A346" s="228"/>
      <c r="B346" s="222" t="s">
        <v>36</v>
      </c>
      <c r="C346" s="231"/>
      <c r="D346" s="224"/>
      <c r="E346" s="224"/>
      <c r="F346" s="225"/>
      <c r="G346" s="718">
        <v>8</v>
      </c>
      <c r="H346" s="1059">
        <f>G346*30</f>
        <v>240</v>
      </c>
      <c r="I346" s="220"/>
      <c r="J346" s="221"/>
      <c r="K346" s="221"/>
      <c r="L346" s="221"/>
      <c r="M346" s="228"/>
      <c r="N346" s="220"/>
      <c r="O346" s="221"/>
      <c r="P346" s="228"/>
      <c r="Q346" s="220"/>
      <c r="R346" s="221"/>
      <c r="S346" s="221"/>
    </row>
    <row r="347" spans="1:19" s="45" customFormat="1" ht="20.25" customHeight="1">
      <c r="A347" s="230" t="s">
        <v>238</v>
      </c>
      <c r="B347" s="232" t="s">
        <v>79</v>
      </c>
      <c r="C347" s="54"/>
      <c r="D347" s="86">
        <v>6</v>
      </c>
      <c r="E347" s="29"/>
      <c r="F347" s="93"/>
      <c r="G347" s="84">
        <f>H347/30</f>
        <v>3.5</v>
      </c>
      <c r="H347" s="1060">
        <v>105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>
      <c r="A348" s="229" t="s">
        <v>241</v>
      </c>
      <c r="B348" s="234" t="s">
        <v>23</v>
      </c>
      <c r="C348" s="54"/>
      <c r="D348" s="29"/>
      <c r="E348" s="29"/>
      <c r="F348" s="93"/>
      <c r="G348" s="85">
        <v>6.5</v>
      </c>
      <c r="H348" s="1060">
        <f>G348*30</f>
        <v>195</v>
      </c>
      <c r="I348" s="88"/>
      <c r="J348" s="86"/>
      <c r="K348" s="86"/>
      <c r="L348" s="86"/>
      <c r="M348" s="578"/>
      <c r="N348" s="88"/>
      <c r="O348" s="29"/>
      <c r="P348" s="704"/>
      <c r="Q348" s="54"/>
      <c r="R348" s="29"/>
      <c r="S348" s="29"/>
    </row>
    <row r="349" spans="1:19" s="45" customFormat="1" ht="19.5" customHeight="1" thickBot="1">
      <c r="A349" s="2954" t="s">
        <v>297</v>
      </c>
      <c r="B349" s="2955"/>
      <c r="C349" s="157"/>
      <c r="D349" s="157"/>
      <c r="E349" s="157"/>
      <c r="F349" s="236"/>
      <c r="G349" s="242">
        <f>G343+G345+G347+G348</f>
        <v>22</v>
      </c>
      <c r="H349" s="242">
        <f>H343+H345+H347+H348</f>
        <v>660</v>
      </c>
      <c r="I349" s="1055"/>
      <c r="J349" s="158"/>
      <c r="K349" s="158"/>
      <c r="L349" s="158"/>
      <c r="M349" s="159"/>
      <c r="N349" s="247"/>
      <c r="O349" s="1012"/>
      <c r="P349" s="1017"/>
      <c r="Q349" s="1011"/>
      <c r="R349" s="1012"/>
      <c r="S349" s="1012"/>
    </row>
    <row r="350" spans="1:19" s="45" customFormat="1" ht="19.5" customHeight="1" thickBot="1">
      <c r="A350" s="2941" t="s">
        <v>60</v>
      </c>
      <c r="B350" s="2942"/>
      <c r="C350" s="55"/>
      <c r="D350" s="55"/>
      <c r="E350" s="55"/>
      <c r="F350" s="1061"/>
      <c r="G350" s="1062">
        <f>G344+G346</f>
        <v>12</v>
      </c>
      <c r="H350" s="1063">
        <f>H344+H346</f>
        <v>360</v>
      </c>
      <c r="I350" s="1064"/>
      <c r="J350" s="91"/>
      <c r="K350" s="91"/>
      <c r="L350" s="302"/>
      <c r="M350" s="1052"/>
      <c r="N350" s="1021"/>
      <c r="O350" s="286"/>
      <c r="P350" s="1022"/>
      <c r="Q350" s="1053"/>
      <c r="R350" s="286"/>
      <c r="S350" s="1022"/>
    </row>
    <row r="351" spans="1:19" s="45" customFormat="1" ht="19.5" customHeight="1" thickBot="1">
      <c r="A351" s="2943" t="s">
        <v>239</v>
      </c>
      <c r="B351" s="2943"/>
      <c r="C351" s="70"/>
      <c r="D351" s="70"/>
      <c r="E351" s="70"/>
      <c r="F351" s="71"/>
      <c r="G351" s="72">
        <f>G347+G348</f>
        <v>10</v>
      </c>
      <c r="H351" s="72">
        <f>H347+H348</f>
        <v>300</v>
      </c>
      <c r="I351" s="72"/>
      <c r="J351" s="72"/>
      <c r="K351" s="72"/>
      <c r="L351" s="72"/>
      <c r="M351" s="242"/>
      <c r="N351" s="1051"/>
      <c r="O351" s="55"/>
      <c r="P351" s="831"/>
      <c r="Q351" s="58"/>
      <c r="R351" s="55"/>
      <c r="S351" s="55"/>
    </row>
    <row r="352" spans="1:19" s="45" customFormat="1" ht="19.5" customHeight="1" thickBot="1">
      <c r="A352" s="2944" t="s">
        <v>413</v>
      </c>
      <c r="B352" s="2945"/>
      <c r="C352" s="2945"/>
      <c r="D352" s="2945"/>
      <c r="E352" s="2945"/>
      <c r="F352" s="2945"/>
      <c r="G352" s="2945"/>
      <c r="H352" s="2946"/>
      <c r="I352" s="2946"/>
      <c r="J352" s="2946"/>
      <c r="K352" s="2946"/>
      <c r="L352" s="2946"/>
      <c r="M352" s="2946"/>
      <c r="N352" s="2945"/>
      <c r="O352" s="2945"/>
      <c r="P352" s="2945"/>
      <c r="Q352" s="2945"/>
      <c r="R352" s="2945"/>
      <c r="S352" s="2947"/>
    </row>
    <row r="353" spans="1:19" s="45" customFormat="1" ht="19.5" customHeight="1">
      <c r="A353" s="1131" t="s">
        <v>236</v>
      </c>
      <c r="B353" s="1047" t="s">
        <v>237</v>
      </c>
      <c r="C353" s="1132"/>
      <c r="D353" s="1049"/>
      <c r="E353" s="1049"/>
      <c r="F353" s="1133"/>
      <c r="G353" s="1134">
        <f>G354</f>
        <v>3</v>
      </c>
      <c r="H353" s="908">
        <f aca="true" t="shared" si="19" ref="H353:H358">G353*30</f>
        <v>90</v>
      </c>
      <c r="I353" s="219"/>
      <c r="J353" s="219"/>
      <c r="K353" s="219"/>
      <c r="L353" s="219"/>
      <c r="M353" s="1001"/>
      <c r="N353" s="1002"/>
      <c r="O353" s="1003"/>
      <c r="P353" s="1004"/>
      <c r="Q353" s="1005"/>
      <c r="R353" s="1003"/>
      <c r="S353" s="1004"/>
    </row>
    <row r="354" spans="1:19" s="45" customFormat="1" ht="19.5" customHeight="1">
      <c r="A354" s="1135"/>
      <c r="B354" s="165" t="s">
        <v>36</v>
      </c>
      <c r="C354" s="231"/>
      <c r="D354" s="224"/>
      <c r="E354" s="224"/>
      <c r="F354" s="1136"/>
      <c r="G354" s="1137">
        <v>3</v>
      </c>
      <c r="H354" s="1006">
        <f t="shared" si="19"/>
        <v>90</v>
      </c>
      <c r="I354" s="221"/>
      <c r="J354" s="221"/>
      <c r="K354" s="221"/>
      <c r="L354" s="221"/>
      <c r="M354" s="228"/>
      <c r="N354" s="220"/>
      <c r="O354" s="221"/>
      <c r="P354" s="228"/>
      <c r="Q354" s="1007"/>
      <c r="R354" s="221"/>
      <c r="S354" s="228"/>
    </row>
    <row r="355" spans="1:19" s="45" customFormat="1" ht="19.5" customHeight="1">
      <c r="A355" s="1138" t="s">
        <v>160</v>
      </c>
      <c r="B355" s="222" t="s">
        <v>240</v>
      </c>
      <c r="C355" s="231"/>
      <c r="D355" s="224"/>
      <c r="E355" s="224"/>
      <c r="F355" s="1136"/>
      <c r="G355" s="1139">
        <f>G356</f>
        <v>4.5</v>
      </c>
      <c r="H355" s="958">
        <f t="shared" si="19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7"/>
      <c r="R355" s="221"/>
      <c r="S355" s="228"/>
    </row>
    <row r="356" spans="1:19" s="45" customFormat="1" ht="19.5" customHeight="1">
      <c r="A356" s="1135"/>
      <c r="B356" s="165" t="s">
        <v>36</v>
      </c>
      <c r="C356" s="231"/>
      <c r="D356" s="224"/>
      <c r="E356" s="224"/>
      <c r="F356" s="1136"/>
      <c r="G356" s="1137">
        <v>4.5</v>
      </c>
      <c r="H356" s="1006">
        <f t="shared" si="19"/>
        <v>135</v>
      </c>
      <c r="I356" s="221"/>
      <c r="J356" s="221"/>
      <c r="K356" s="221"/>
      <c r="L356" s="221"/>
      <c r="M356" s="228"/>
      <c r="N356" s="220"/>
      <c r="O356" s="221"/>
      <c r="P356" s="228"/>
      <c r="Q356" s="1007"/>
      <c r="R356" s="221"/>
      <c r="S356" s="228"/>
    </row>
    <row r="357" spans="1:19" s="45" customFormat="1" ht="19.5" customHeight="1">
      <c r="A357" s="1140" t="s">
        <v>238</v>
      </c>
      <c r="B357" s="1141" t="s">
        <v>79</v>
      </c>
      <c r="C357" s="54"/>
      <c r="D357" s="46">
        <v>6</v>
      </c>
      <c r="E357" s="29"/>
      <c r="F357" s="832"/>
      <c r="G357" s="241">
        <v>3.5</v>
      </c>
      <c r="H357" s="1008">
        <f t="shared" si="19"/>
        <v>105</v>
      </c>
      <c r="I357" s="86"/>
      <c r="J357" s="86"/>
      <c r="K357" s="86"/>
      <c r="L357" s="86"/>
      <c r="M357" s="578"/>
      <c r="N357" s="88"/>
      <c r="O357" s="29"/>
      <c r="P357" s="704"/>
      <c r="Q357" s="63"/>
      <c r="R357" s="29"/>
      <c r="S357" s="704"/>
    </row>
    <row r="358" spans="1:19" s="45" customFormat="1" ht="19.5" customHeight="1" thickBot="1">
      <c r="A358" s="1009" t="s">
        <v>241</v>
      </c>
      <c r="B358" s="1010" t="s">
        <v>23</v>
      </c>
      <c r="C358" s="1011"/>
      <c r="D358" s="1012">
        <v>6</v>
      </c>
      <c r="E358" s="1012"/>
      <c r="F358" s="1013"/>
      <c r="G358" s="1014">
        <v>6.5</v>
      </c>
      <c r="H358" s="1008">
        <f t="shared" si="19"/>
        <v>195</v>
      </c>
      <c r="I358" s="237"/>
      <c r="J358" s="237"/>
      <c r="K358" s="237"/>
      <c r="L358" s="237"/>
      <c r="M358" s="1015"/>
      <c r="N358" s="1016"/>
      <c r="O358" s="1012"/>
      <c r="P358" s="1017"/>
      <c r="Q358" s="1018"/>
      <c r="R358" s="1012"/>
      <c r="S358" s="1017"/>
    </row>
    <row r="359" spans="1:19" s="45" customFormat="1" ht="19.5" customHeight="1" thickBot="1">
      <c r="A359" s="2948" t="s">
        <v>297</v>
      </c>
      <c r="B359" s="2949"/>
      <c r="C359" s="286"/>
      <c r="D359" s="286"/>
      <c r="E359" s="286"/>
      <c r="F359" s="313"/>
      <c r="G359" s="271">
        <f>G353+G355+G357+G358</f>
        <v>17.5</v>
      </c>
      <c r="H359" s="315">
        <f>H353+H355+H357+H358</f>
        <v>525</v>
      </c>
      <c r="I359" s="1019"/>
      <c r="J359" s="1019"/>
      <c r="K359" s="1019"/>
      <c r="L359" s="1019"/>
      <c r="M359" s="1020"/>
      <c r="N359" s="1021"/>
      <c r="O359" s="286"/>
      <c r="P359" s="1022"/>
      <c r="Q359" s="293"/>
      <c r="R359" s="286"/>
      <c r="S359" s="1022"/>
    </row>
    <row r="360" spans="1:19" s="45" customFormat="1" ht="19.5" customHeight="1" thickBot="1">
      <c r="A360" s="2941" t="s">
        <v>60</v>
      </c>
      <c r="B360" s="2942"/>
      <c r="C360" s="55"/>
      <c r="D360" s="55"/>
      <c r="E360" s="55"/>
      <c r="F360" s="1023"/>
      <c r="G360" s="1024">
        <f>G354+G356</f>
        <v>7.5</v>
      </c>
      <c r="H360" s="1029">
        <f>H354+H356</f>
        <v>225</v>
      </c>
      <c r="I360" s="1019"/>
      <c r="J360" s="1019"/>
      <c r="K360" s="1019"/>
      <c r="L360" s="1019"/>
      <c r="M360" s="1020"/>
      <c r="N360" s="1021"/>
      <c r="O360" s="286"/>
      <c r="P360" s="1022"/>
      <c r="Q360" s="293"/>
      <c r="R360" s="286"/>
      <c r="S360" s="1022"/>
    </row>
    <row r="361" spans="1:19" s="45" customFormat="1" ht="19.5" customHeight="1" thickBot="1">
      <c r="A361" s="2943" t="s">
        <v>239</v>
      </c>
      <c r="B361" s="2943"/>
      <c r="C361" s="70"/>
      <c r="D361" s="70"/>
      <c r="E361" s="70"/>
      <c r="F361" s="1025"/>
      <c r="G361" s="271">
        <f>G357+G358</f>
        <v>10</v>
      </c>
      <c r="H361" s="1030">
        <f>H357+H358</f>
        <v>300</v>
      </c>
      <c r="I361" s="1026"/>
      <c r="J361" s="1026"/>
      <c r="K361" s="1026"/>
      <c r="L361" s="1026"/>
      <c r="M361" s="1027"/>
      <c r="N361" s="235"/>
      <c r="O361" s="157"/>
      <c r="P361" s="831"/>
      <c r="Q361" s="1028"/>
      <c r="R361" s="157"/>
      <c r="S361" s="831"/>
    </row>
    <row r="362" spans="1:19" s="45" customFormat="1" ht="16.5" customHeight="1" thickBot="1">
      <c r="A362" s="2750" t="s">
        <v>301</v>
      </c>
      <c r="B362" s="2866"/>
      <c r="C362" s="2866"/>
      <c r="D362" s="2866"/>
      <c r="E362" s="2866"/>
      <c r="F362" s="2866"/>
      <c r="G362" s="2866"/>
      <c r="H362" s="2866"/>
      <c r="I362" s="2866"/>
      <c r="J362" s="2866"/>
      <c r="K362" s="2866"/>
      <c r="L362" s="2866"/>
      <c r="M362" s="2866"/>
      <c r="N362" s="2867"/>
      <c r="O362" s="2867"/>
      <c r="P362" s="2867"/>
      <c r="Q362" s="2867"/>
      <c r="R362" s="2867"/>
      <c r="S362" s="2868"/>
    </row>
    <row r="363" spans="1:19" s="45" customFormat="1" ht="18" customHeight="1">
      <c r="A363" s="623" t="s">
        <v>236</v>
      </c>
      <c r="B363" s="624" t="s">
        <v>279</v>
      </c>
      <c r="C363" s="625"/>
      <c r="D363" s="626"/>
      <c r="E363" s="626"/>
      <c r="F363" s="627"/>
      <c r="G363" s="628">
        <v>4</v>
      </c>
      <c r="H363" s="484">
        <f aca="true" t="shared" si="20" ref="H363:H368">G363*30</f>
        <v>120</v>
      </c>
      <c r="I363" s="629"/>
      <c r="J363" s="629"/>
      <c r="K363" s="629"/>
      <c r="L363" s="629"/>
      <c r="M363" s="630"/>
      <c r="N363" s="631"/>
      <c r="O363" s="626"/>
      <c r="P363" s="632"/>
      <c r="Q363" s="625"/>
      <c r="R363" s="626"/>
      <c r="S363" s="632"/>
    </row>
    <row r="364" spans="1:19" s="45" customFormat="1" ht="18" customHeight="1">
      <c r="A364" s="511"/>
      <c r="B364" s="633" t="s">
        <v>36</v>
      </c>
      <c r="C364" s="610"/>
      <c r="D364" s="611"/>
      <c r="E364" s="611"/>
      <c r="F364" s="634"/>
      <c r="G364" s="635">
        <v>4</v>
      </c>
      <c r="H364" s="484">
        <f t="shared" si="20"/>
        <v>120</v>
      </c>
      <c r="I364" s="543"/>
      <c r="J364" s="543"/>
      <c r="K364" s="543"/>
      <c r="L364" s="543"/>
      <c r="M364" s="585"/>
      <c r="N364" s="613"/>
      <c r="O364" s="611"/>
      <c r="P364" s="540"/>
      <c r="Q364" s="610"/>
      <c r="R364" s="611"/>
      <c r="S364" s="540"/>
    </row>
    <row r="365" spans="1:19" s="45" customFormat="1" ht="15" customHeight="1">
      <c r="A365" s="473" t="s">
        <v>160</v>
      </c>
      <c r="B365" s="636" t="s">
        <v>280</v>
      </c>
      <c r="C365" s="637"/>
      <c r="D365" s="638"/>
      <c r="E365" s="638"/>
      <c r="F365" s="639"/>
      <c r="G365" s="640">
        <v>4</v>
      </c>
      <c r="H365" s="484">
        <f t="shared" si="20"/>
        <v>120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5.75" customHeight="1">
      <c r="A366" s="473"/>
      <c r="B366" s="641" t="s">
        <v>36</v>
      </c>
      <c r="C366" s="637"/>
      <c r="D366" s="638"/>
      <c r="E366" s="638"/>
      <c r="F366" s="639"/>
      <c r="G366" s="640">
        <v>4</v>
      </c>
      <c r="H366" s="484">
        <f t="shared" si="20"/>
        <v>120</v>
      </c>
      <c r="I366" s="477"/>
      <c r="J366" s="477"/>
      <c r="K366" s="477"/>
      <c r="L366" s="477"/>
      <c r="M366" s="481"/>
      <c r="N366" s="475"/>
      <c r="O366" s="638"/>
      <c r="P366" s="541"/>
      <c r="Q366" s="637"/>
      <c r="R366" s="638"/>
      <c r="S366" s="541"/>
    </row>
    <row r="367" spans="1:19" s="45" customFormat="1" ht="13.5" customHeight="1">
      <c r="A367" s="473" t="s">
        <v>238</v>
      </c>
      <c r="B367" s="644" t="s">
        <v>79</v>
      </c>
      <c r="C367" s="637"/>
      <c r="D367" s="476">
        <v>6</v>
      </c>
      <c r="E367" s="638"/>
      <c r="F367" s="639"/>
      <c r="G367" s="642">
        <v>3.5</v>
      </c>
      <c r="H367" s="488">
        <f t="shared" si="20"/>
        <v>105</v>
      </c>
      <c r="I367" s="477"/>
      <c r="J367" s="477"/>
      <c r="K367" s="477"/>
      <c r="L367" s="477"/>
      <c r="M367" s="481"/>
      <c r="N367" s="643"/>
      <c r="O367" s="638"/>
      <c r="P367" s="541"/>
      <c r="Q367" s="637"/>
      <c r="R367" s="638"/>
      <c r="S367" s="541"/>
    </row>
    <row r="368" spans="1:19" s="45" customFormat="1" ht="15" customHeight="1" thickBot="1">
      <c r="A368" s="512" t="s">
        <v>241</v>
      </c>
      <c r="B368" s="644" t="s">
        <v>23</v>
      </c>
      <c r="C368" s="645"/>
      <c r="D368" s="590">
        <v>6</v>
      </c>
      <c r="E368" s="646"/>
      <c r="F368" s="647"/>
      <c r="G368" s="648">
        <v>6.5</v>
      </c>
      <c r="H368" s="488">
        <f t="shared" si="20"/>
        <v>195</v>
      </c>
      <c r="I368" s="595"/>
      <c r="J368" s="595"/>
      <c r="K368" s="595"/>
      <c r="L368" s="595"/>
      <c r="M368" s="596"/>
      <c r="N368" s="643"/>
      <c r="O368" s="646"/>
      <c r="P368" s="649"/>
      <c r="Q368" s="645"/>
      <c r="R368" s="646"/>
      <c r="S368" s="649"/>
    </row>
    <row r="369" spans="1:19" s="45" customFormat="1" ht="15" customHeight="1" thickBot="1">
      <c r="A369" s="2756" t="s">
        <v>28</v>
      </c>
      <c r="B369" s="2756"/>
      <c r="C369" s="601"/>
      <c r="D369" s="602"/>
      <c r="E369" s="602"/>
      <c r="F369" s="603"/>
      <c r="G369" s="604">
        <f>SUM(G363,G365,G367,G368)</f>
        <v>18</v>
      </c>
      <c r="H369" s="597">
        <f>G369*30</f>
        <v>540</v>
      </c>
      <c r="I369" s="605"/>
      <c r="J369" s="606"/>
      <c r="K369" s="606"/>
      <c r="L369" s="606"/>
      <c r="M369" s="607"/>
      <c r="N369" s="605"/>
      <c r="O369" s="602"/>
      <c r="P369" s="608"/>
      <c r="Q369" s="609"/>
      <c r="R369" s="602"/>
      <c r="S369" s="608"/>
    </row>
    <row r="370" spans="1:19" s="45" customFormat="1" ht="15" customHeight="1" thickBot="1">
      <c r="A370" s="2742" t="s">
        <v>60</v>
      </c>
      <c r="B370" s="2742"/>
      <c r="C370" s="610"/>
      <c r="D370" s="611"/>
      <c r="E370" s="611"/>
      <c r="F370" s="612"/>
      <c r="G370" s="583">
        <f>SUM(G364,G366,)</f>
        <v>8</v>
      </c>
      <c r="H370" s="598">
        <f>G370*30</f>
        <v>240</v>
      </c>
      <c r="I370" s="613"/>
      <c r="J370" s="543"/>
      <c r="K370" s="543"/>
      <c r="L370" s="543"/>
      <c r="M370" s="614"/>
      <c r="N370" s="615"/>
      <c r="O370" s="616"/>
      <c r="P370" s="617"/>
      <c r="Q370" s="618"/>
      <c r="R370" s="616"/>
      <c r="S370" s="617"/>
    </row>
    <row r="371" spans="1:19" s="45" customFormat="1" ht="15" customHeight="1" thickBot="1">
      <c r="A371" s="2765" t="s">
        <v>239</v>
      </c>
      <c r="B371" s="2765"/>
      <c r="C371" s="619"/>
      <c r="D371" s="620"/>
      <c r="E371" s="620"/>
      <c r="F371" s="621"/>
      <c r="G371" s="604">
        <v>10</v>
      </c>
      <c r="H371" s="528">
        <f>G371*30</f>
        <v>300</v>
      </c>
      <c r="I371" s="604"/>
      <c r="J371" s="604"/>
      <c r="K371" s="604"/>
      <c r="L371" s="604"/>
      <c r="M371" s="604"/>
      <c r="N371" s="650"/>
      <c r="O371" s="602"/>
      <c r="P371" s="608"/>
      <c r="Q371" s="609"/>
      <c r="R371" s="602"/>
      <c r="S371" s="608"/>
    </row>
    <row r="372" spans="1:19" s="45" customFormat="1" ht="16.5" thickBot="1">
      <c r="A372" s="2936" t="s">
        <v>197</v>
      </c>
      <c r="B372" s="2937"/>
      <c r="C372" s="2937"/>
      <c r="D372" s="2937"/>
      <c r="E372" s="2937"/>
      <c r="F372" s="2937"/>
      <c r="G372" s="2937"/>
      <c r="H372" s="2937"/>
      <c r="I372" s="2937"/>
      <c r="J372" s="2937"/>
      <c r="K372" s="2937"/>
      <c r="L372" s="2937"/>
      <c r="M372" s="2937"/>
      <c r="N372" s="2937"/>
      <c r="O372" s="2937"/>
      <c r="P372" s="2937"/>
      <c r="Q372" s="2937"/>
      <c r="R372" s="2937"/>
      <c r="S372" s="2938"/>
    </row>
    <row r="373" spans="1:19" ht="16.5" thickBot="1">
      <c r="A373" s="305" t="s">
        <v>161</v>
      </c>
      <c r="B373" s="306" t="s">
        <v>54</v>
      </c>
      <c r="C373" s="307"/>
      <c r="D373" s="308"/>
      <c r="E373" s="308"/>
      <c r="F373" s="309"/>
      <c r="G373" s="314">
        <v>1.5</v>
      </c>
      <c r="H373" s="312">
        <f>G373*30</f>
        <v>45</v>
      </c>
      <c r="I373" s="310"/>
      <c r="J373" s="310"/>
      <c r="K373" s="310"/>
      <c r="L373" s="310"/>
      <c r="M373" s="311"/>
      <c r="N373" s="360"/>
      <c r="O373" s="361"/>
      <c r="P373" s="362"/>
      <c r="Q373" s="363"/>
      <c r="R373" s="364"/>
      <c r="S373" s="379"/>
    </row>
    <row r="374" spans="1:19" ht="16.5" thickBot="1">
      <c r="A374" s="2939" t="s">
        <v>28</v>
      </c>
      <c r="B374" s="2940"/>
      <c r="C374" s="293"/>
      <c r="D374" s="286"/>
      <c r="E374" s="286"/>
      <c r="F374" s="313"/>
      <c r="G374" s="72">
        <f>G$373</f>
        <v>1.5</v>
      </c>
      <c r="H374" s="315">
        <f aca="true" t="shared" si="21" ref="H374:S374">H$373</f>
        <v>45</v>
      </c>
      <c r="I374" s="160">
        <f t="shared" si="21"/>
        <v>0</v>
      </c>
      <c r="J374" s="160">
        <f t="shared" si="21"/>
        <v>0</v>
      </c>
      <c r="K374" s="160">
        <f t="shared" si="21"/>
        <v>0</v>
      </c>
      <c r="L374" s="160">
        <f t="shared" si="21"/>
        <v>0</v>
      </c>
      <c r="M374" s="180">
        <f t="shared" si="21"/>
        <v>0</v>
      </c>
      <c r="N374" s="147">
        <f t="shared" si="21"/>
        <v>0</v>
      </c>
      <c r="O374" s="160">
        <f t="shared" si="21"/>
        <v>0</v>
      </c>
      <c r="P374" s="180">
        <f t="shared" si="21"/>
        <v>0</v>
      </c>
      <c r="Q374" s="147">
        <f t="shared" si="21"/>
        <v>0</v>
      </c>
      <c r="R374" s="160">
        <f t="shared" si="21"/>
        <v>0</v>
      </c>
      <c r="S374" s="180">
        <f t="shared" si="21"/>
        <v>0</v>
      </c>
    </row>
    <row r="375" spans="1:19" ht="12.75" customHeight="1">
      <c r="A375" s="175"/>
      <c r="B375" s="175"/>
      <c r="C375" s="102"/>
      <c r="D375" s="102"/>
      <c r="E375" s="102"/>
      <c r="F375" s="176"/>
      <c r="G375" s="173"/>
      <c r="H375" s="173"/>
      <c r="I375" s="173"/>
      <c r="J375" s="173"/>
      <c r="K375" s="173"/>
      <c r="L375" s="173"/>
      <c r="M375" s="173"/>
      <c r="N375" s="173"/>
      <c r="O375" s="174"/>
      <c r="P375" s="174"/>
      <c r="Q375" s="174"/>
      <c r="R375" s="174"/>
      <c r="S375" s="174"/>
    </row>
    <row r="376" spans="1:19" ht="16.5" thickBot="1">
      <c r="A376" s="2931" t="s">
        <v>302</v>
      </c>
      <c r="B376" s="2931"/>
      <c r="C376" s="2932"/>
      <c r="D376" s="2932"/>
      <c r="E376" s="2932"/>
      <c r="F376" s="2932"/>
      <c r="G376" s="2932"/>
      <c r="H376" s="2932"/>
      <c r="I376" s="2932"/>
      <c r="J376" s="2932"/>
      <c r="K376" s="2932"/>
      <c r="L376" s="2932"/>
      <c r="M376" s="2932"/>
      <c r="N376" s="2932"/>
      <c r="O376" s="2932"/>
      <c r="P376" s="2932"/>
      <c r="Q376" s="2932"/>
      <c r="R376" s="2932"/>
      <c r="S376" s="2932"/>
    </row>
    <row r="377" spans="1:19" ht="16.5" thickBot="1">
      <c r="A377" s="183"/>
      <c r="B377" s="441" t="s">
        <v>281</v>
      </c>
      <c r="C377" s="184"/>
      <c r="D377" s="184"/>
      <c r="E377" s="184"/>
      <c r="F377" s="184"/>
      <c r="G377" s="185">
        <f>G378+G379</f>
        <v>211</v>
      </c>
      <c r="H377" s="768">
        <f>H378+H379</f>
        <v>6330</v>
      </c>
      <c r="I377" s="768"/>
      <c r="J377" s="768"/>
      <c r="K377" s="768"/>
      <c r="L377" s="768"/>
      <c r="M377" s="768"/>
      <c r="N377" s="185"/>
      <c r="O377" s="185"/>
      <c r="P377" s="185"/>
      <c r="Q377" s="185"/>
      <c r="R377" s="185"/>
      <c r="S377" s="185"/>
    </row>
    <row r="378" spans="1:20" ht="16.5" thickBot="1">
      <c r="A378" s="183"/>
      <c r="B378" s="441" t="s">
        <v>282</v>
      </c>
      <c r="C378" s="184"/>
      <c r="D378" s="184"/>
      <c r="E378" s="184"/>
      <c r="F378" s="184"/>
      <c r="G378" s="186">
        <f>G101+G66++G183+G350</f>
        <v>84.5</v>
      </c>
      <c r="H378" s="186">
        <f>H101+H66++H183+H350</f>
        <v>2535</v>
      </c>
      <c r="I378" s="187"/>
      <c r="J378" s="187"/>
      <c r="K378" s="187"/>
      <c r="L378" s="187"/>
      <c r="M378" s="187"/>
      <c r="N378" s="316"/>
      <c r="O378" s="317"/>
      <c r="P378" s="318"/>
      <c r="Q378" s="319"/>
      <c r="R378" s="317"/>
      <c r="S378" s="318"/>
      <c r="T378" s="771">
        <f>N386+Q386</f>
        <v>128.5</v>
      </c>
    </row>
    <row r="379" spans="1:19" ht="16.5" customHeight="1" thickBot="1">
      <c r="A379" s="183"/>
      <c r="B379" s="441" t="s">
        <v>283</v>
      </c>
      <c r="C379" s="184"/>
      <c r="D379" s="184"/>
      <c r="E379" s="184"/>
      <c r="F379" s="184"/>
      <c r="G379" s="185">
        <f aca="true" t="shared" si="22" ref="G379:P379">G102+G67+G184+G374+G351</f>
        <v>126.5</v>
      </c>
      <c r="H379" s="185">
        <f t="shared" si="22"/>
        <v>3795</v>
      </c>
      <c r="I379" s="185">
        <f t="shared" si="22"/>
        <v>1574</v>
      </c>
      <c r="J379" s="185">
        <f t="shared" si="22"/>
        <v>879</v>
      </c>
      <c r="K379" s="185">
        <f t="shared" si="22"/>
        <v>256</v>
      </c>
      <c r="L379" s="185">
        <f t="shared" si="22"/>
        <v>439</v>
      </c>
      <c r="M379" s="185">
        <f t="shared" si="22"/>
        <v>1786</v>
      </c>
      <c r="N379" s="185">
        <f t="shared" si="22"/>
        <v>29</v>
      </c>
      <c r="O379" s="185">
        <f t="shared" si="22"/>
        <v>29</v>
      </c>
      <c r="P379" s="185">
        <f t="shared" si="22"/>
        <v>28</v>
      </c>
      <c r="Q379" s="866">
        <f>Q73+Q82+Q85+Q130+Q158+Q162+Q172</f>
        <v>22</v>
      </c>
      <c r="R379" s="866">
        <f>R51+R133+R145+R166+R175+R176</f>
        <v>22</v>
      </c>
      <c r="S379" s="866">
        <f>S14+S128+S139+S148+S151+S167</f>
        <v>17</v>
      </c>
    </row>
    <row r="380" spans="1:19" ht="16.5" thickBot="1">
      <c r="A380" s="188"/>
      <c r="B380" s="189"/>
      <c r="C380" s="190"/>
      <c r="D380" s="191"/>
      <c r="E380" s="191"/>
      <c r="F380" s="191"/>
      <c r="G380" s="192"/>
      <c r="H380" s="193"/>
      <c r="I380" s="194"/>
      <c r="J380" s="195"/>
      <c r="K380" s="195"/>
      <c r="L380" s="195"/>
      <c r="M380" s="196"/>
      <c r="N380" s="197"/>
      <c r="O380" s="198"/>
      <c r="P380" s="198"/>
      <c r="Q380" s="867"/>
      <c r="R380" s="867"/>
      <c r="S380" s="867"/>
    </row>
    <row r="381" spans="1:19" ht="16.5" customHeight="1">
      <c r="A381" s="2933" t="s">
        <v>194</v>
      </c>
      <c r="B381" s="2934"/>
      <c r="C381" s="2934"/>
      <c r="D381" s="2934"/>
      <c r="E381" s="2934"/>
      <c r="F381" s="2934"/>
      <c r="G381" s="2934"/>
      <c r="H381" s="2934"/>
      <c r="I381" s="2934"/>
      <c r="J381" s="2934"/>
      <c r="K381" s="2934"/>
      <c r="L381" s="2934"/>
      <c r="M381" s="2935"/>
      <c r="N381" s="781">
        <f aca="true" t="shared" si="23" ref="N381:S381">N379</f>
        <v>29</v>
      </c>
      <c r="O381" s="782">
        <f t="shared" si="23"/>
        <v>29</v>
      </c>
      <c r="P381" s="782">
        <f t="shared" si="23"/>
        <v>28</v>
      </c>
      <c r="Q381" s="868">
        <f t="shared" si="23"/>
        <v>22</v>
      </c>
      <c r="R381" s="868">
        <f t="shared" si="23"/>
        <v>22</v>
      </c>
      <c r="S381" s="868">
        <f t="shared" si="23"/>
        <v>17</v>
      </c>
    </row>
    <row r="382" spans="1:19" ht="16.5" customHeight="1">
      <c r="A382" s="2919" t="s">
        <v>193</v>
      </c>
      <c r="B382" s="2920"/>
      <c r="C382" s="2920"/>
      <c r="D382" s="2920"/>
      <c r="E382" s="2920"/>
      <c r="F382" s="2920"/>
      <c r="G382" s="2920"/>
      <c r="H382" s="2920"/>
      <c r="I382" s="2920"/>
      <c r="J382" s="2920"/>
      <c r="K382" s="2920"/>
      <c r="L382" s="2920"/>
      <c r="M382" s="2921"/>
      <c r="N382" s="201">
        <f>COUNTIF($C$11:$C$68,"=1")</f>
        <v>3</v>
      </c>
      <c r="O382" s="167">
        <v>2</v>
      </c>
      <c r="P382" s="167">
        <v>3</v>
      </c>
      <c r="Q382" s="167">
        <v>3</v>
      </c>
      <c r="R382" s="167">
        <v>2</v>
      </c>
      <c r="S382" s="167">
        <v>1</v>
      </c>
    </row>
    <row r="383" spans="1:19" ht="16.5" customHeight="1">
      <c r="A383" s="2919" t="s">
        <v>27</v>
      </c>
      <c r="B383" s="2920"/>
      <c r="C383" s="2920"/>
      <c r="D383" s="2920"/>
      <c r="E383" s="2920"/>
      <c r="F383" s="2920"/>
      <c r="G383" s="2920"/>
      <c r="H383" s="2920"/>
      <c r="I383" s="2920"/>
      <c r="J383" s="2920"/>
      <c r="K383" s="2920"/>
      <c r="L383" s="2920"/>
      <c r="M383" s="2921"/>
      <c r="N383" s="201">
        <v>4</v>
      </c>
      <c r="O383" s="167">
        <v>3</v>
      </c>
      <c r="P383" s="167">
        <v>4</v>
      </c>
      <c r="Q383" s="167">
        <v>4</v>
      </c>
      <c r="R383" s="167">
        <v>4</v>
      </c>
      <c r="S383" s="167">
        <v>4</v>
      </c>
    </row>
    <row r="384" spans="1:19" ht="15.75">
      <c r="A384" s="2919" t="s">
        <v>73</v>
      </c>
      <c r="B384" s="2920"/>
      <c r="C384" s="2920"/>
      <c r="D384" s="2920"/>
      <c r="E384" s="2920"/>
      <c r="F384" s="2920"/>
      <c r="G384" s="2920"/>
      <c r="H384" s="2920"/>
      <c r="I384" s="2920"/>
      <c r="J384" s="2920"/>
      <c r="K384" s="2920"/>
      <c r="L384" s="2920"/>
      <c r="M384" s="2921"/>
      <c r="N384" s="202"/>
      <c r="O384" s="167"/>
      <c r="P384" s="203"/>
      <c r="Q384" s="203"/>
      <c r="R384" s="203"/>
      <c r="S384" s="203">
        <v>1</v>
      </c>
    </row>
    <row r="385" spans="1:19" ht="16.5" thickBot="1">
      <c r="A385" s="2922" t="s">
        <v>74</v>
      </c>
      <c r="B385" s="2923"/>
      <c r="C385" s="2923"/>
      <c r="D385" s="2923"/>
      <c r="E385" s="2923"/>
      <c r="F385" s="2923"/>
      <c r="G385" s="2923"/>
      <c r="H385" s="2923"/>
      <c r="I385" s="2923"/>
      <c r="J385" s="2923"/>
      <c r="K385" s="2923"/>
      <c r="L385" s="2923"/>
      <c r="M385" s="2924"/>
      <c r="N385" s="202"/>
      <c r="O385" s="167"/>
      <c r="P385" s="203"/>
      <c r="Q385" s="203">
        <v>1</v>
      </c>
      <c r="R385" s="203"/>
      <c r="S385" s="203"/>
    </row>
    <row r="386" spans="1:19" ht="15.75">
      <c r="A386" s="651"/>
      <c r="B386" s="651"/>
      <c r="C386" s="651"/>
      <c r="D386" s="651"/>
      <c r="E386" s="651"/>
      <c r="F386" s="651"/>
      <c r="G386" s="651"/>
      <c r="H386" s="651"/>
      <c r="I386" s="651"/>
      <c r="J386" s="651"/>
      <c r="K386" s="651"/>
      <c r="L386" s="651"/>
      <c r="M386" s="651"/>
      <c r="N386" s="2925">
        <f>G33+G18+G22+G37+G40+G43+G46+G47+G57+G60+G79+G86+G89+G90+G93+G54+G76+G155+G27+G73+G136</f>
        <v>65</v>
      </c>
      <c r="O386" s="2926"/>
      <c r="P386" s="2927"/>
      <c r="Q386" s="2928">
        <f>G14+G51+G73+G82+G85+G97+G128+G130+G133+G139+G145+G148+G151+G158+G162+G166+G167+G172+G175+G176+G351+G373</f>
        <v>63.5</v>
      </c>
      <c r="R386" s="2929"/>
      <c r="S386" s="2930"/>
    </row>
    <row r="387" spans="1:19" ht="12.75" customHeight="1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72"/>
      <c r="O387" s="102"/>
      <c r="P387" s="172"/>
      <c r="Q387" s="172"/>
      <c r="R387" s="172"/>
      <c r="S387" s="172"/>
    </row>
    <row r="388" spans="1:19" ht="15.75" thickBot="1">
      <c r="A388" s="2906" t="s">
        <v>303</v>
      </c>
      <c r="B388" s="2918"/>
      <c r="C388" s="2918"/>
      <c r="D388" s="2918"/>
      <c r="E388" s="2918"/>
      <c r="F388" s="2918"/>
      <c r="G388" s="2918"/>
      <c r="H388" s="2918"/>
      <c r="I388" s="2918"/>
      <c r="J388" s="2918"/>
      <c r="K388" s="2918"/>
      <c r="L388" s="2918"/>
      <c r="M388" s="2918"/>
      <c r="N388" s="2918"/>
      <c r="O388" s="2918"/>
      <c r="P388" s="2918"/>
      <c r="Q388" s="2918"/>
      <c r="R388" s="2918"/>
      <c r="S388" s="2918"/>
    </row>
    <row r="389" spans="1:19" ht="16.5" thickBot="1">
      <c r="A389" s="652"/>
      <c r="B389" s="441" t="s">
        <v>281</v>
      </c>
      <c r="C389" s="653"/>
      <c r="D389" s="653"/>
      <c r="E389" s="653"/>
      <c r="F389" s="653"/>
      <c r="G389" s="1035">
        <f>G65+G252+G359+G373</f>
        <v>213</v>
      </c>
      <c r="H389" s="770">
        <f>H65+H252+H359+H373</f>
        <v>6390</v>
      </c>
      <c r="I389" s="654"/>
      <c r="J389" s="654"/>
      <c r="K389" s="654"/>
      <c r="L389" s="654"/>
      <c r="M389" s="655"/>
      <c r="N389" s="656"/>
      <c r="O389" s="454"/>
      <c r="P389" s="657"/>
      <c r="Q389" s="658"/>
      <c r="R389" s="454"/>
      <c r="S389" s="657"/>
    </row>
    <row r="390" spans="1:20" ht="16.5" thickBot="1">
      <c r="A390" s="652"/>
      <c r="B390" s="441" t="s">
        <v>282</v>
      </c>
      <c r="C390" s="653"/>
      <c r="D390" s="653"/>
      <c r="E390" s="653"/>
      <c r="F390" s="653"/>
      <c r="G390" s="659">
        <f>G360+G253+G66</f>
        <v>87</v>
      </c>
      <c r="H390" s="1031">
        <f>H360+H253+H66</f>
        <v>2610</v>
      </c>
      <c r="I390" s="654"/>
      <c r="J390" s="654"/>
      <c r="K390" s="654"/>
      <c r="L390" s="654"/>
      <c r="M390" s="655"/>
      <c r="N390" s="460"/>
      <c r="O390" s="458"/>
      <c r="P390" s="459"/>
      <c r="Q390" s="457"/>
      <c r="R390" s="458"/>
      <c r="S390" s="459"/>
      <c r="T390" s="771">
        <f>N398+Q398</f>
        <v>124.5</v>
      </c>
    </row>
    <row r="391" spans="1:19" ht="16.5" thickBot="1">
      <c r="A391" s="652"/>
      <c r="B391" s="441" t="s">
        <v>283</v>
      </c>
      <c r="C391" s="653"/>
      <c r="D391" s="653"/>
      <c r="E391" s="653"/>
      <c r="F391" s="653"/>
      <c r="G391" s="456">
        <f>G361+G$67+G254+G374</f>
        <v>126</v>
      </c>
      <c r="H391" s="1032">
        <f aca="true" t="shared" si="24" ref="H391:S391">H361+H$67+H254+H374</f>
        <v>3780</v>
      </c>
      <c r="I391" s="1032">
        <f t="shared" si="24"/>
        <v>1571</v>
      </c>
      <c r="J391" s="1032">
        <f t="shared" si="24"/>
        <v>831</v>
      </c>
      <c r="K391" s="1032">
        <f t="shared" si="24"/>
        <v>266</v>
      </c>
      <c r="L391" s="1032">
        <f t="shared" si="24"/>
        <v>474</v>
      </c>
      <c r="M391" s="1032">
        <f t="shared" si="24"/>
        <v>1774</v>
      </c>
      <c r="N391" s="456">
        <f t="shared" si="24"/>
        <v>29</v>
      </c>
      <c r="O391" s="456">
        <f t="shared" si="24"/>
        <v>27</v>
      </c>
      <c r="P391" s="456">
        <f t="shared" si="24"/>
        <v>28</v>
      </c>
      <c r="Q391" s="456">
        <f t="shared" si="24"/>
        <v>24</v>
      </c>
      <c r="R391" s="456">
        <f t="shared" si="24"/>
        <v>24</v>
      </c>
      <c r="S391" s="456">
        <f t="shared" si="24"/>
        <v>16</v>
      </c>
    </row>
    <row r="392" spans="1:19" ht="16.5" thickBot="1">
      <c r="A392" s="660"/>
      <c r="B392" s="291"/>
      <c r="C392" s="661"/>
      <c r="D392" s="662"/>
      <c r="E392" s="662"/>
      <c r="F392" s="662"/>
      <c r="G392" s="663"/>
      <c r="H392" s="664"/>
      <c r="I392" s="665"/>
      <c r="J392" s="666"/>
      <c r="K392" s="666"/>
      <c r="L392" s="666"/>
      <c r="M392" s="177"/>
      <c r="N392" s="667"/>
      <c r="O392" s="668"/>
      <c r="P392" s="669"/>
      <c r="Q392" s="1145"/>
      <c r="R392" s="1146"/>
      <c r="S392" s="1147"/>
    </row>
    <row r="393" spans="1:19" ht="15.75">
      <c r="A393" s="2907" t="s">
        <v>195</v>
      </c>
      <c r="B393" s="2908"/>
      <c r="C393" s="2908"/>
      <c r="D393" s="2908"/>
      <c r="E393" s="2908"/>
      <c r="F393" s="2908"/>
      <c r="G393" s="2908"/>
      <c r="H393" s="2908"/>
      <c r="I393" s="2908"/>
      <c r="J393" s="2908"/>
      <c r="K393" s="2908"/>
      <c r="L393" s="2908"/>
      <c r="M393" s="2909"/>
      <c r="N393" s="670">
        <f aca="true" t="shared" si="25" ref="N393:S393">N$391</f>
        <v>29</v>
      </c>
      <c r="O393" s="671">
        <f t="shared" si="25"/>
        <v>27</v>
      </c>
      <c r="P393" s="672">
        <f t="shared" si="25"/>
        <v>28</v>
      </c>
      <c r="Q393" s="1148">
        <f t="shared" si="25"/>
        <v>24</v>
      </c>
      <c r="R393" s="1149">
        <f t="shared" si="25"/>
        <v>24</v>
      </c>
      <c r="S393" s="1150">
        <f t="shared" si="25"/>
        <v>16</v>
      </c>
    </row>
    <row r="394" spans="1:19" ht="15.75">
      <c r="A394" s="2910" t="s">
        <v>196</v>
      </c>
      <c r="B394" s="2911"/>
      <c r="C394" s="2911"/>
      <c r="D394" s="2911"/>
      <c r="E394" s="2911"/>
      <c r="F394" s="2911"/>
      <c r="G394" s="2911"/>
      <c r="H394" s="2911"/>
      <c r="I394" s="2911"/>
      <c r="J394" s="2911"/>
      <c r="K394" s="2911"/>
      <c r="L394" s="2911"/>
      <c r="M394" s="2912"/>
      <c r="N394" s="673">
        <v>3</v>
      </c>
      <c r="O394" s="674">
        <v>2</v>
      </c>
      <c r="P394" s="675">
        <v>3</v>
      </c>
      <c r="Q394" s="1151">
        <v>3</v>
      </c>
      <c r="R394" s="1152">
        <v>4</v>
      </c>
      <c r="S394" s="1153">
        <v>2</v>
      </c>
    </row>
    <row r="395" spans="1:19" ht="15.75">
      <c r="A395" s="2910" t="s">
        <v>27</v>
      </c>
      <c r="B395" s="2911"/>
      <c r="C395" s="2911"/>
      <c r="D395" s="2911"/>
      <c r="E395" s="2911"/>
      <c r="F395" s="2911"/>
      <c r="G395" s="2911"/>
      <c r="H395" s="2911"/>
      <c r="I395" s="2911"/>
      <c r="J395" s="2911"/>
      <c r="K395" s="2911"/>
      <c r="L395" s="2911"/>
      <c r="M395" s="2912"/>
      <c r="N395" s="673">
        <v>4</v>
      </c>
      <c r="O395" s="674">
        <v>3</v>
      </c>
      <c r="P395" s="675">
        <v>3</v>
      </c>
      <c r="Q395" s="1151">
        <v>4</v>
      </c>
      <c r="R395" s="1152">
        <v>4</v>
      </c>
      <c r="S395" s="1153">
        <v>6</v>
      </c>
    </row>
    <row r="396" spans="1:19" ht="15.75">
      <c r="A396" s="2910" t="s">
        <v>73</v>
      </c>
      <c r="B396" s="2911"/>
      <c r="C396" s="2911"/>
      <c r="D396" s="2911"/>
      <c r="E396" s="2911"/>
      <c r="F396" s="2911"/>
      <c r="G396" s="2911"/>
      <c r="H396" s="2911"/>
      <c r="I396" s="2911"/>
      <c r="J396" s="2911"/>
      <c r="K396" s="2911"/>
      <c r="L396" s="2911"/>
      <c r="M396" s="2912"/>
      <c r="N396" s="676"/>
      <c r="O396" s="677"/>
      <c r="P396" s="678"/>
      <c r="Q396" s="1154">
        <v>1</v>
      </c>
      <c r="R396" s="1155">
        <v>1</v>
      </c>
      <c r="S396" s="1156"/>
    </row>
    <row r="397" spans="1:19" ht="16.5" thickBot="1">
      <c r="A397" s="2913" t="s">
        <v>74</v>
      </c>
      <c r="B397" s="2914"/>
      <c r="C397" s="2914"/>
      <c r="D397" s="2914"/>
      <c r="E397" s="2914"/>
      <c r="F397" s="2914"/>
      <c r="G397" s="2914"/>
      <c r="H397" s="2914"/>
      <c r="I397" s="2914"/>
      <c r="J397" s="2914"/>
      <c r="K397" s="2914"/>
      <c r="L397" s="2914"/>
      <c r="M397" s="2915"/>
      <c r="N397" s="679"/>
      <c r="O397" s="680"/>
      <c r="P397" s="681">
        <v>1</v>
      </c>
      <c r="Q397" s="1157">
        <v>1</v>
      </c>
      <c r="R397" s="1158"/>
      <c r="S397" s="1159"/>
    </row>
    <row r="398" spans="1:19" ht="15.75">
      <c r="A398" s="682"/>
      <c r="B398" s="682"/>
      <c r="C398" s="682"/>
      <c r="D398" s="682"/>
      <c r="E398" s="682"/>
      <c r="F398" s="682"/>
      <c r="G398" s="682"/>
      <c r="H398" s="682"/>
      <c r="I398" s="682"/>
      <c r="J398" s="682"/>
      <c r="K398" s="682"/>
      <c r="L398" s="682"/>
      <c r="M398" s="682"/>
      <c r="N398" s="2916">
        <v>61.5</v>
      </c>
      <c r="O398" s="2917"/>
      <c r="P398" s="2917"/>
      <c r="Q398" s="2916">
        <v>63</v>
      </c>
      <c r="R398" s="2917"/>
      <c r="S398" s="2917"/>
    </row>
    <row r="399" spans="1:19" ht="15.75" thickBot="1">
      <c r="A399" s="2906" t="s">
        <v>304</v>
      </c>
      <c r="B399" s="2595"/>
      <c r="C399" s="2595"/>
      <c r="D399" s="2595"/>
      <c r="E399" s="2595"/>
      <c r="F399" s="2595"/>
      <c r="G399" s="2595"/>
      <c r="H399" s="2595"/>
      <c r="I399" s="2595"/>
      <c r="J399" s="2595"/>
      <c r="K399" s="2595"/>
      <c r="L399" s="2595"/>
      <c r="M399" s="2595"/>
      <c r="N399" s="2595"/>
      <c r="O399" s="2595"/>
      <c r="P399" s="2595"/>
      <c r="Q399" s="2595"/>
      <c r="R399" s="2595"/>
      <c r="S399" s="2595"/>
    </row>
    <row r="400" spans="1:19" ht="16.5" thickBot="1">
      <c r="A400" s="178"/>
      <c r="B400" s="441" t="s">
        <v>281</v>
      </c>
      <c r="C400" s="683"/>
      <c r="D400" s="683"/>
      <c r="E400" s="683"/>
      <c r="F400" s="683"/>
      <c r="G400" s="684">
        <f>G401+G402</f>
        <v>228.5</v>
      </c>
      <c r="H400" s="685">
        <f>G400*30</f>
        <v>6855</v>
      </c>
      <c r="I400" s="684"/>
      <c r="J400" s="684"/>
      <c r="K400" s="684"/>
      <c r="L400" s="684"/>
      <c r="M400" s="684"/>
      <c r="N400" s="686"/>
      <c r="O400" s="687"/>
      <c r="P400" s="688"/>
      <c r="Q400" s="689"/>
      <c r="R400" s="687"/>
      <c r="S400" s="688"/>
    </row>
    <row r="401" spans="1:19" ht="16.5" thickBot="1">
      <c r="A401" s="178"/>
      <c r="B401" s="441" t="s">
        <v>282</v>
      </c>
      <c r="C401" s="683"/>
      <c r="D401" s="683"/>
      <c r="E401" s="683"/>
      <c r="F401" s="683"/>
      <c r="G401" s="690">
        <f>G66+G339+G370</f>
        <v>103</v>
      </c>
      <c r="H401" s="691">
        <f>G401*30</f>
        <v>3090</v>
      </c>
      <c r="I401" s="690"/>
      <c r="J401" s="690"/>
      <c r="K401" s="690"/>
      <c r="L401" s="690"/>
      <c r="M401" s="690"/>
      <c r="N401" s="692"/>
      <c r="O401" s="693"/>
      <c r="P401" s="694"/>
      <c r="Q401" s="695"/>
      <c r="R401" s="693"/>
      <c r="S401" s="694"/>
    </row>
    <row r="402" spans="1:20" ht="16.5" thickBot="1">
      <c r="A402" s="178"/>
      <c r="B402" s="441" t="s">
        <v>283</v>
      </c>
      <c r="C402" s="683"/>
      <c r="D402" s="683"/>
      <c r="E402" s="683"/>
      <c r="F402" s="683"/>
      <c r="G402" s="684">
        <f aca="true" t="shared" si="26" ref="G402:S402">G67+G340+G371+G374</f>
        <v>125.5</v>
      </c>
      <c r="H402" s="684">
        <f t="shared" si="26"/>
        <v>3765</v>
      </c>
      <c r="I402" s="684">
        <f t="shared" si="26"/>
        <v>1500</v>
      </c>
      <c r="J402" s="684">
        <f t="shared" si="26"/>
        <v>894</v>
      </c>
      <c r="K402" s="684">
        <f t="shared" si="26"/>
        <v>248</v>
      </c>
      <c r="L402" s="684">
        <f t="shared" si="26"/>
        <v>358</v>
      </c>
      <c r="M402" s="684">
        <f t="shared" si="26"/>
        <v>1740</v>
      </c>
      <c r="N402" s="684">
        <f t="shared" si="26"/>
        <v>28</v>
      </c>
      <c r="O402" s="684">
        <f t="shared" si="26"/>
        <v>27</v>
      </c>
      <c r="P402" s="684">
        <f t="shared" si="26"/>
        <v>26</v>
      </c>
      <c r="Q402" s="866">
        <f t="shared" si="26"/>
        <v>24</v>
      </c>
      <c r="R402" s="866">
        <f t="shared" si="26"/>
        <v>23</v>
      </c>
      <c r="S402" s="866">
        <f t="shared" si="26"/>
        <v>16</v>
      </c>
      <c r="T402" s="771">
        <f>N410+Q410</f>
        <v>124.5</v>
      </c>
    </row>
    <row r="403" spans="1:19" ht="16.5" thickBot="1">
      <c r="A403" s="696"/>
      <c r="B403" s="216"/>
      <c r="C403" s="697"/>
      <c r="D403" s="698"/>
      <c r="E403" s="698"/>
      <c r="F403" s="698"/>
      <c r="G403" s="699"/>
      <c r="H403" s="700"/>
      <c r="I403" s="701"/>
      <c r="J403" s="692"/>
      <c r="K403" s="692"/>
      <c r="L403" s="692"/>
      <c r="M403" s="702"/>
      <c r="N403" s="703"/>
      <c r="O403" s="687"/>
      <c r="P403" s="688"/>
      <c r="Q403" s="902"/>
      <c r="R403" s="903"/>
      <c r="S403" s="904"/>
    </row>
    <row r="404" spans="1:19" ht="16.5" thickBot="1">
      <c r="A404" s="2907" t="s">
        <v>195</v>
      </c>
      <c r="B404" s="2908"/>
      <c r="C404" s="2908"/>
      <c r="D404" s="2908"/>
      <c r="E404" s="2908"/>
      <c r="F404" s="2908"/>
      <c r="G404" s="2908"/>
      <c r="H404" s="2908"/>
      <c r="I404" s="2908"/>
      <c r="J404" s="2908"/>
      <c r="K404" s="2908"/>
      <c r="L404" s="2908"/>
      <c r="M404" s="2909"/>
      <c r="N404" s="1065">
        <f aca="true" t="shared" si="27" ref="N404:S404">N402</f>
        <v>28</v>
      </c>
      <c r="O404" s="1066">
        <f t="shared" si="27"/>
        <v>27</v>
      </c>
      <c r="P404" s="1067">
        <f t="shared" si="27"/>
        <v>26</v>
      </c>
      <c r="Q404" s="1068">
        <f t="shared" si="27"/>
        <v>24</v>
      </c>
      <c r="R404" s="1069">
        <f t="shared" si="27"/>
        <v>23</v>
      </c>
      <c r="S404" s="1070">
        <f t="shared" si="27"/>
        <v>16</v>
      </c>
    </row>
    <row r="405" spans="1:19" ht="15.75">
      <c r="A405" s="2896" t="s">
        <v>286</v>
      </c>
      <c r="B405" s="2899"/>
      <c r="C405" s="2899"/>
      <c r="D405" s="2899"/>
      <c r="E405" s="2899"/>
      <c r="F405" s="2899"/>
      <c r="G405" s="2899"/>
      <c r="H405" s="2899"/>
      <c r="I405" s="2899"/>
      <c r="J405" s="2899"/>
      <c r="K405" s="2899"/>
      <c r="L405" s="2899"/>
      <c r="M405" s="2900"/>
      <c r="N405" s="58">
        <v>3</v>
      </c>
      <c r="O405" s="55">
        <v>2</v>
      </c>
      <c r="P405" s="821">
        <v>2</v>
      </c>
      <c r="Q405" s="58">
        <v>5</v>
      </c>
      <c r="R405" s="55">
        <v>2</v>
      </c>
      <c r="S405" s="821">
        <v>2</v>
      </c>
    </row>
    <row r="406" spans="1:19" ht="15.75">
      <c r="A406" s="2896" t="s">
        <v>27</v>
      </c>
      <c r="B406" s="2899"/>
      <c r="C406" s="2899"/>
      <c r="D406" s="2899"/>
      <c r="E406" s="2899"/>
      <c r="F406" s="2899"/>
      <c r="G406" s="2899"/>
      <c r="H406" s="2899"/>
      <c r="I406" s="2899"/>
      <c r="J406" s="2899"/>
      <c r="K406" s="2899"/>
      <c r="L406" s="2899"/>
      <c r="M406" s="2900"/>
      <c r="N406" s="54">
        <v>2</v>
      </c>
      <c r="O406" s="29">
        <v>4</v>
      </c>
      <c r="P406" s="704">
        <v>4</v>
      </c>
      <c r="Q406" s="54">
        <v>2</v>
      </c>
      <c r="R406" s="29">
        <v>3</v>
      </c>
      <c r="S406" s="704">
        <v>5</v>
      </c>
    </row>
    <row r="407" spans="1:19" ht="15.75">
      <c r="A407" s="2896" t="s">
        <v>74</v>
      </c>
      <c r="B407" s="2897"/>
      <c r="C407" s="2897"/>
      <c r="D407" s="2897"/>
      <c r="E407" s="2897"/>
      <c r="F407" s="2897"/>
      <c r="G407" s="2897"/>
      <c r="H407" s="2897"/>
      <c r="I407" s="2897"/>
      <c r="J407" s="2897"/>
      <c r="K407" s="2897"/>
      <c r="L407" s="2897"/>
      <c r="M407" s="2898"/>
      <c r="N407" s="54"/>
      <c r="O407" s="29"/>
      <c r="P407" s="704"/>
      <c r="Q407" s="705">
        <v>1</v>
      </c>
      <c r="R407" s="29"/>
      <c r="S407" s="704"/>
    </row>
    <row r="408" spans="1:19" ht="15.75">
      <c r="A408" s="2896" t="s">
        <v>73</v>
      </c>
      <c r="B408" s="2899"/>
      <c r="C408" s="2899"/>
      <c r="D408" s="2899"/>
      <c r="E408" s="2899"/>
      <c r="F408" s="2899"/>
      <c r="G408" s="2899"/>
      <c r="H408" s="2899"/>
      <c r="I408" s="2899"/>
      <c r="J408" s="2899"/>
      <c r="K408" s="2899"/>
      <c r="L408" s="2899"/>
      <c r="M408" s="2900"/>
      <c r="N408" s="706"/>
      <c r="O408" s="29"/>
      <c r="P408" s="707"/>
      <c r="Q408" s="708">
        <v>1</v>
      </c>
      <c r="R408" s="709">
        <v>1</v>
      </c>
      <c r="S408" s="707">
        <v>1</v>
      </c>
    </row>
    <row r="409" spans="1:19" ht="16.5" thickBot="1">
      <c r="A409" s="2901" t="s">
        <v>284</v>
      </c>
      <c r="B409" s="2902"/>
      <c r="C409" s="2902"/>
      <c r="D409" s="2902"/>
      <c r="E409" s="2902"/>
      <c r="F409" s="2902"/>
      <c r="G409" s="2902"/>
      <c r="H409" s="2902"/>
      <c r="I409" s="2902"/>
      <c r="J409" s="2902"/>
      <c r="K409" s="2902"/>
      <c r="L409" s="2902"/>
      <c r="M409" s="2903"/>
      <c r="N409" s="1072">
        <f aca="true" t="shared" si="28" ref="N409:S409">SUM(N405:N408)</f>
        <v>5</v>
      </c>
      <c r="O409" s="1072">
        <f t="shared" si="28"/>
        <v>6</v>
      </c>
      <c r="P409" s="1072">
        <f t="shared" si="28"/>
        <v>6</v>
      </c>
      <c r="Q409" s="1072">
        <f t="shared" si="28"/>
        <v>9</v>
      </c>
      <c r="R409" s="1072">
        <f t="shared" si="28"/>
        <v>6</v>
      </c>
      <c r="S409" s="1072">
        <f t="shared" si="28"/>
        <v>8</v>
      </c>
    </row>
    <row r="410" spans="1:20" ht="15.75">
      <c r="A410" s="1071"/>
      <c r="B410" s="16"/>
      <c r="C410" s="17"/>
      <c r="D410" s="17"/>
      <c r="E410" s="17"/>
      <c r="F410" s="16"/>
      <c r="G410" s="16"/>
      <c r="H410" s="16"/>
      <c r="I410" s="16"/>
      <c r="J410" s="16"/>
      <c r="K410" s="16"/>
      <c r="L410" s="17"/>
      <c r="M410" s="17"/>
      <c r="N410" s="2904">
        <v>61.5</v>
      </c>
      <c r="O410" s="2905"/>
      <c r="P410" s="2905"/>
      <c r="Q410" s="2889">
        <v>63</v>
      </c>
      <c r="R410" s="2890"/>
      <c r="S410" s="2890"/>
      <c r="T410" s="905">
        <f>N410+Q410</f>
        <v>124.5</v>
      </c>
    </row>
    <row r="411" spans="1:19" ht="15.75">
      <c r="A411" s="15"/>
      <c r="B411" s="16"/>
      <c r="C411" s="2891" t="s">
        <v>285</v>
      </c>
      <c r="D411" s="2891"/>
      <c r="E411" s="2891"/>
      <c r="F411" s="2891"/>
      <c r="G411" s="2891"/>
      <c r="H411" s="2891"/>
      <c r="I411" s="2891"/>
      <c r="J411" s="2891"/>
      <c r="K411" s="2891"/>
      <c r="L411" s="17"/>
      <c r="M411" s="17"/>
      <c r="N411" s="2892"/>
      <c r="O411" s="2893"/>
      <c r="P411" s="2893"/>
      <c r="Q411" s="2893"/>
      <c r="R411" s="2893"/>
      <c r="S411" s="2893"/>
    </row>
    <row r="412" spans="1:19" ht="15.75">
      <c r="A412" s="15"/>
      <c r="B412" s="149" t="s">
        <v>123</v>
      </c>
      <c r="C412" s="149"/>
      <c r="D412" s="2886"/>
      <c r="E412" s="2887"/>
      <c r="F412" s="2887"/>
      <c r="G412" s="149"/>
      <c r="H412" s="2884" t="s">
        <v>124</v>
      </c>
      <c r="I412" s="2885"/>
      <c r="J412" s="2885"/>
      <c r="K412" s="16"/>
      <c r="L412" s="17"/>
      <c r="M412" s="17"/>
      <c r="N412" s="2894"/>
      <c r="O412" s="2895"/>
      <c r="P412" s="2895"/>
      <c r="Q412" s="2895"/>
      <c r="R412" s="2895"/>
      <c r="S412" s="2895"/>
    </row>
    <row r="413" spans="1:14" ht="20.25" customHeight="1">
      <c r="A413" s="15"/>
      <c r="B413" s="149"/>
      <c r="C413" s="149"/>
      <c r="D413" s="149"/>
      <c r="E413" s="133"/>
      <c r="F413" s="133"/>
      <c r="G413" s="149"/>
      <c r="H413" s="149"/>
      <c r="I413" s="133"/>
      <c r="J413" s="133"/>
      <c r="K413" s="16"/>
      <c r="L413" s="17"/>
      <c r="M413" s="17"/>
      <c r="N413" s="18"/>
    </row>
    <row r="414" spans="1:14" ht="15.75">
      <c r="A414" s="15"/>
      <c r="B414" s="149" t="s">
        <v>305</v>
      </c>
      <c r="C414" s="149"/>
      <c r="D414" s="2880"/>
      <c r="E414" s="2881"/>
      <c r="F414" s="2881"/>
      <c r="G414" s="149"/>
      <c r="H414" s="2882" t="s">
        <v>306</v>
      </c>
      <c r="I414" s="2883"/>
      <c r="J414" s="2883"/>
      <c r="K414" s="16"/>
      <c r="L414" s="17"/>
      <c r="M414" s="17"/>
      <c r="N414" s="18"/>
    </row>
    <row r="415" spans="1:14" ht="15.75">
      <c r="A415" s="15"/>
      <c r="B415" s="149"/>
      <c r="C415" s="149"/>
      <c r="D415" s="149"/>
      <c r="E415" s="149"/>
      <c r="F415" s="149"/>
      <c r="G415" s="149"/>
      <c r="H415" s="149"/>
      <c r="I415" s="149"/>
      <c r="J415" s="149"/>
      <c r="K415" s="16"/>
      <c r="L415" s="17"/>
      <c r="M415" s="17"/>
      <c r="N415" s="18"/>
    </row>
    <row r="416" spans="1:14" ht="15.75">
      <c r="A416" s="15"/>
      <c r="B416" s="149" t="s">
        <v>340</v>
      </c>
      <c r="C416" s="149"/>
      <c r="D416" s="2880"/>
      <c r="E416" s="2881"/>
      <c r="F416" s="2881"/>
      <c r="G416" s="149"/>
      <c r="H416" s="2884" t="s">
        <v>287</v>
      </c>
      <c r="I416" s="2885"/>
      <c r="J416" s="2885"/>
      <c r="K416" s="16"/>
      <c r="L416" s="17"/>
      <c r="M416" s="17"/>
      <c r="N416" s="18"/>
    </row>
    <row r="417" spans="1:14" ht="15.75">
      <c r="A417" s="15"/>
      <c r="B417" s="149"/>
      <c r="C417" s="149"/>
      <c r="D417" s="149"/>
      <c r="E417" s="149"/>
      <c r="F417" s="149"/>
      <c r="G417" s="149"/>
      <c r="H417" s="149"/>
      <c r="I417" s="149"/>
      <c r="J417" s="149"/>
      <c r="K417" s="16"/>
      <c r="L417" s="17"/>
      <c r="M417" s="17"/>
      <c r="N417" s="18"/>
    </row>
    <row r="418" spans="1:14" ht="15.75">
      <c r="A418" s="15"/>
      <c r="B418" s="149" t="s">
        <v>125</v>
      </c>
      <c r="C418" s="149"/>
      <c r="D418" s="2886"/>
      <c r="E418" s="2887"/>
      <c r="F418" s="2887"/>
      <c r="G418" s="149"/>
      <c r="H418" s="2884" t="s">
        <v>126</v>
      </c>
      <c r="I418" s="2888"/>
      <c r="J418" s="2888"/>
      <c r="K418" s="16"/>
      <c r="L418" s="17"/>
      <c r="M418" s="17"/>
      <c r="N418" s="21"/>
    </row>
    <row r="419" spans="1:14" ht="15.75">
      <c r="A419" s="15"/>
      <c r="B419" s="16"/>
      <c r="C419" s="17"/>
      <c r="D419" s="17"/>
      <c r="E419" s="17"/>
      <c r="F419" s="16"/>
      <c r="G419" s="16"/>
      <c r="H419" s="16"/>
      <c r="I419" s="16"/>
      <c r="J419" s="16"/>
      <c r="K419" s="16"/>
      <c r="L419" s="17"/>
      <c r="M419" s="17"/>
      <c r="N419" s="21"/>
    </row>
    <row r="420" spans="2:14" ht="15.75">
      <c r="B420" s="19"/>
      <c r="C420" s="20"/>
      <c r="D420" s="20"/>
      <c r="E420" s="20"/>
      <c r="F420" s="19"/>
      <c r="G420" s="19"/>
      <c r="H420" s="19"/>
      <c r="I420" s="19"/>
      <c r="J420" s="19"/>
      <c r="K420" s="19"/>
      <c r="L420" s="20"/>
      <c r="M420" s="20"/>
      <c r="N420" s="21"/>
    </row>
    <row r="421" spans="2:18" ht="15.75">
      <c r="B421" s="19"/>
      <c r="C421" s="20"/>
      <c r="D421" s="20"/>
      <c r="E421" s="217"/>
      <c r="F421" s="2877"/>
      <c r="G421" s="2879"/>
      <c r="H421" s="2879"/>
      <c r="I421" s="2879"/>
      <c r="J421" s="2879"/>
      <c r="K421" s="2879"/>
      <c r="L421" s="2879"/>
      <c r="M421" s="710"/>
      <c r="N421" s="324"/>
      <c r="O421" s="324"/>
      <c r="P421" s="711"/>
      <c r="Q421" s="323"/>
      <c r="R421" s="324"/>
    </row>
    <row r="422" spans="2:18" ht="15.75">
      <c r="B422" s="19"/>
      <c r="C422" s="20"/>
      <c r="D422" s="20"/>
      <c r="E422" s="218"/>
      <c r="F422" s="2878"/>
      <c r="G422" s="19"/>
      <c r="H422" s="19"/>
      <c r="I422" s="19"/>
      <c r="J422" s="19"/>
      <c r="K422" s="19"/>
      <c r="L422" s="20"/>
      <c r="M422" s="127"/>
      <c r="N422" s="127"/>
      <c r="O422" s="324"/>
      <c r="P422" s="712"/>
      <c r="Q422" s="323"/>
      <c r="R422" s="324"/>
    </row>
    <row r="423" spans="2:18" ht="15.75">
      <c r="B423" s="19"/>
      <c r="C423" s="20"/>
      <c r="D423" s="20"/>
      <c r="E423" s="217"/>
      <c r="F423" s="2878"/>
      <c r="G423" s="19"/>
      <c r="H423" s="19"/>
      <c r="I423" s="19"/>
      <c r="J423" s="19"/>
      <c r="K423" s="19"/>
      <c r="L423" s="20"/>
      <c r="M423" s="127"/>
      <c r="N423" s="127"/>
      <c r="O423" s="324"/>
      <c r="P423" s="713"/>
      <c r="Q423" s="323"/>
      <c r="R423" s="324"/>
    </row>
    <row r="424" spans="2:18" ht="15.75">
      <c r="B424" s="19"/>
      <c r="C424" s="20"/>
      <c r="D424" s="20"/>
      <c r="E424" s="217"/>
      <c r="F424" s="2877"/>
      <c r="G424" s="19"/>
      <c r="H424" s="19"/>
      <c r="I424" s="19"/>
      <c r="J424" s="19"/>
      <c r="K424" s="19"/>
      <c r="L424" s="20"/>
      <c r="M424" s="127"/>
      <c r="N424" s="714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2878"/>
      <c r="G425" s="19"/>
      <c r="H425" s="19"/>
      <c r="I425" s="19"/>
      <c r="J425" s="19"/>
      <c r="K425" s="19"/>
      <c r="L425" s="20"/>
      <c r="M425" s="127"/>
      <c r="N425" s="127"/>
      <c r="O425" s="324"/>
      <c r="P425" s="712"/>
      <c r="Q425" s="323"/>
      <c r="R425" s="324"/>
    </row>
    <row r="426" spans="2:18" ht="15.75">
      <c r="B426" s="19"/>
      <c r="C426" s="20"/>
      <c r="D426" s="20"/>
      <c r="E426" s="218"/>
      <c r="F426" s="2878"/>
      <c r="G426" s="19"/>
      <c r="H426" s="19"/>
      <c r="I426" s="19"/>
      <c r="J426" s="19"/>
      <c r="K426" s="19"/>
      <c r="L426" s="20"/>
      <c r="M426" s="127"/>
      <c r="N426" s="127"/>
      <c r="O426" s="324"/>
      <c r="P426" s="713"/>
      <c r="Q426" s="323"/>
      <c r="R426" s="324"/>
    </row>
    <row r="427" spans="2:18" ht="15.75">
      <c r="B427" s="19"/>
      <c r="C427" s="20"/>
      <c r="D427" s="217"/>
      <c r="E427" s="20"/>
      <c r="F427" s="19"/>
      <c r="G427" s="19"/>
      <c r="H427" s="19"/>
      <c r="I427" s="19"/>
      <c r="J427" s="19"/>
      <c r="K427" s="19"/>
      <c r="L427" s="20"/>
      <c r="M427" s="320"/>
      <c r="N427" s="321"/>
      <c r="O427" s="325"/>
      <c r="P427" s="322"/>
      <c r="Q427" s="322"/>
      <c r="R427" s="324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4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  <c r="N429" s="21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spans="2:13" ht="15.75">
      <c r="B431" s="19"/>
      <c r="C431" s="20"/>
      <c r="D431" s="20"/>
      <c r="E431" s="20"/>
      <c r="F431" s="19"/>
      <c r="G431" s="19"/>
      <c r="H431" s="19"/>
      <c r="I431" s="19"/>
      <c r="J431" s="19"/>
      <c r="K431" s="19"/>
      <c r="L431" s="20"/>
      <c r="M431" s="20"/>
    </row>
    <row r="432" ht="15.75">
      <c r="B432" s="19"/>
    </row>
  </sheetData>
  <sheetProtection/>
  <mergeCells count="127">
    <mergeCell ref="F421:F423"/>
    <mergeCell ref="G421:L421"/>
    <mergeCell ref="F424:F426"/>
    <mergeCell ref="D414:F414"/>
    <mergeCell ref="H414:J414"/>
    <mergeCell ref="D416:F416"/>
    <mergeCell ref="H416:J416"/>
    <mergeCell ref="D418:F418"/>
    <mergeCell ref="H418:J418"/>
    <mergeCell ref="N410:P410"/>
    <mergeCell ref="Q410:S410"/>
    <mergeCell ref="C411:K411"/>
    <mergeCell ref="N411:S411"/>
    <mergeCell ref="D412:F412"/>
    <mergeCell ref="H412:J412"/>
    <mergeCell ref="N412:S412"/>
    <mergeCell ref="A399:S399"/>
    <mergeCell ref="A404:M404"/>
    <mergeCell ref="A405:M405"/>
    <mergeCell ref="A406:M406"/>
    <mergeCell ref="A407:M407"/>
    <mergeCell ref="A408:M408"/>
    <mergeCell ref="A409:M409"/>
    <mergeCell ref="A394:M394"/>
    <mergeCell ref="A395:M395"/>
    <mergeCell ref="A396:M396"/>
    <mergeCell ref="A397:M397"/>
    <mergeCell ref="A376:S376"/>
    <mergeCell ref="A381:M381"/>
    <mergeCell ref="N398:P398"/>
    <mergeCell ref="Q398:S398"/>
    <mergeCell ref="A384:M384"/>
    <mergeCell ref="A385:M385"/>
    <mergeCell ref="N386:P386"/>
    <mergeCell ref="Q386:S386"/>
    <mergeCell ref="A388:S388"/>
    <mergeCell ref="A393:M393"/>
    <mergeCell ref="A382:M382"/>
    <mergeCell ref="A383:M383"/>
    <mergeCell ref="A360:B360"/>
    <mergeCell ref="A361:B361"/>
    <mergeCell ref="A362:S362"/>
    <mergeCell ref="A369:B369"/>
    <mergeCell ref="A370:B370"/>
    <mergeCell ref="A371:B371"/>
    <mergeCell ref="A372:S372"/>
    <mergeCell ref="A374:B374"/>
    <mergeCell ref="A342:S342"/>
    <mergeCell ref="A349:B349"/>
    <mergeCell ref="A350:B350"/>
    <mergeCell ref="A351:B351"/>
    <mergeCell ref="A305:B305"/>
    <mergeCell ref="A308:S308"/>
    <mergeCell ref="A352:S352"/>
    <mergeCell ref="A359:B359"/>
    <mergeCell ref="A335:B335"/>
    <mergeCell ref="A336:B336"/>
    <mergeCell ref="A338:B338"/>
    <mergeCell ref="A339:B339"/>
    <mergeCell ref="A340:B340"/>
    <mergeCell ref="A341:S341"/>
    <mergeCell ref="A321:S321"/>
    <mergeCell ref="A334:B334"/>
    <mergeCell ref="A249:B249"/>
    <mergeCell ref="A250:B250"/>
    <mergeCell ref="A251:B251"/>
    <mergeCell ref="A252:B252"/>
    <mergeCell ref="A253:B253"/>
    <mergeCell ref="A254:B254"/>
    <mergeCell ref="A256:S256"/>
    <mergeCell ref="A302:B302"/>
    <mergeCell ref="A177:S177"/>
    <mergeCell ref="A185:S185"/>
    <mergeCell ref="A186:S186"/>
    <mergeCell ref="A224:S224"/>
    <mergeCell ref="A101:B101"/>
    <mergeCell ref="A102:B102"/>
    <mergeCell ref="A232:S232"/>
    <mergeCell ref="A241:S241"/>
    <mergeCell ref="A121:B121"/>
    <mergeCell ref="A122:B122"/>
    <mergeCell ref="A123:S123"/>
    <mergeCell ref="A124:S124"/>
    <mergeCell ref="A125:S125"/>
    <mergeCell ref="A169:S169"/>
    <mergeCell ref="A104:S104"/>
    <mergeCell ref="A120:B120"/>
    <mergeCell ref="A63:B63"/>
    <mergeCell ref="A65:B65"/>
    <mergeCell ref="A66:B66"/>
    <mergeCell ref="A67:B67"/>
    <mergeCell ref="A68:S68"/>
    <mergeCell ref="A69:S69"/>
    <mergeCell ref="A70:S70"/>
    <mergeCell ref="A100:B100"/>
    <mergeCell ref="A61:B61"/>
    <mergeCell ref="A62:B62"/>
    <mergeCell ref="J5:J7"/>
    <mergeCell ref="K5:K7"/>
    <mergeCell ref="A23:B23"/>
    <mergeCell ref="A25:B25"/>
    <mergeCell ref="A29:B29"/>
    <mergeCell ref="A30:S30"/>
    <mergeCell ref="L5:L7"/>
    <mergeCell ref="N6:S6"/>
    <mergeCell ref="A9:S9"/>
    <mergeCell ref="A10:S10"/>
    <mergeCell ref="N3:P3"/>
    <mergeCell ref="Q3:S3"/>
    <mergeCell ref="C4:C7"/>
    <mergeCell ref="D4:D7"/>
    <mergeCell ref="E4:F4"/>
    <mergeCell ref="I4:I7"/>
    <mergeCell ref="J4:L4"/>
    <mergeCell ref="N4:S4"/>
    <mergeCell ref="A1:S1"/>
    <mergeCell ref="A2:A7"/>
    <mergeCell ref="B2:B7"/>
    <mergeCell ref="C2:F3"/>
    <mergeCell ref="G2:G7"/>
    <mergeCell ref="H2:M2"/>
    <mergeCell ref="N2:S2"/>
    <mergeCell ref="H3:H7"/>
    <mergeCell ref="I3:L3"/>
    <mergeCell ref="M3:M7"/>
    <mergeCell ref="E5:E7"/>
    <mergeCell ref="F5:F7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4" r:id="rId1"/>
  <rowBreaks count="2" manualBreakCount="2">
    <brk id="347" max="18" man="1"/>
    <brk id="38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2019-03-22T10:45:13Z</cp:lastPrinted>
  <dcterms:created xsi:type="dcterms:W3CDTF">2003-06-23T04:55:14Z</dcterms:created>
  <dcterms:modified xsi:type="dcterms:W3CDTF">2019-03-22T10:45:35Z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